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20" yWindow="915" windowWidth="18960" windowHeight="7215" firstSheet="14" activeTab="14"/>
  </bookViews>
  <sheets>
    <sheet name="Bieu CKGN (ko in)" sheetId="1" state="hidden" r:id="rId1"/>
    <sheet name="foxz" sheetId="4" state="hidden" r:id="rId2"/>
    <sheet name="foxz_2" sheetId="8" state="veryHidden" r:id="rId3"/>
    <sheet name="foxz_3" sheetId="9" state="veryHidden" r:id="rId4"/>
    <sheet name="foxz_4" sheetId="10" state="veryHidden" r:id="rId5"/>
    <sheet name="foxz_5" sheetId="11" state="veryHidden" r:id="rId6"/>
    <sheet name="foxz_6" sheetId="12" state="veryHidden" r:id="rId7"/>
    <sheet name="foxz_7" sheetId="13" state="veryHidden" r:id="rId8"/>
    <sheet name="foxz_8" sheetId="14" state="veryHidden" r:id="rId9"/>
    <sheet name="foxz_9" sheetId="15" state="veryHidden" r:id="rId10"/>
    <sheet name="foxz_10" sheetId="16" state="veryHidden" r:id="rId11"/>
    <sheet name="foxz_11" sheetId="17" state="veryHidden" r:id="rId12"/>
    <sheet name="foxz_12" sheetId="18" state="veryHidden" r:id="rId13"/>
    <sheet name="foxz_13" sheetId="19" state="veryHidden" r:id="rId14"/>
    <sheet name="BIểu tổng" sheetId="7" r:id="rId15"/>
    <sheet name="Đầu tư" sheetId="2" r:id="rId16"/>
    <sheet name="Sheet1" sheetId="3" state="hidden" r:id="rId17"/>
    <sheet name="Sự nghiệp" sheetId="6" r:id="rId18"/>
  </sheets>
  <definedNames>
    <definedName name="_xlnm.Print_Area" localSheetId="15">'Đầu tư'!$A$1:$R$94</definedName>
    <definedName name="_xlnm.Print_Titles" localSheetId="0">'Bieu CKGN (ko in)'!$5:$6</definedName>
    <definedName name="_xlnm.Print_Titles" localSheetId="15">'Đầu tư'!$5:$7</definedName>
    <definedName name="_xlnm.Print_Titles" localSheetId="17">'Sự nghiệp'!$5:$6</definedName>
  </definedNames>
  <calcPr calcId="144525"/>
</workbook>
</file>

<file path=xl/calcChain.xml><?xml version="1.0" encoding="utf-8"?>
<calcChain xmlns="http://schemas.openxmlformats.org/spreadsheetml/2006/main">
  <c r="E6" i="7" l="1"/>
  <c r="R19" i="2" l="1"/>
  <c r="I70" i="6" l="1"/>
  <c r="E7" i="6" l="1"/>
  <c r="J143" i="6"/>
  <c r="J144" i="6"/>
  <c r="J146" i="6"/>
  <c r="J147" i="6"/>
  <c r="J148" i="6"/>
  <c r="J150" i="6"/>
  <c r="J72" i="6"/>
  <c r="J74" i="6"/>
  <c r="J75" i="6"/>
  <c r="J82" i="6"/>
  <c r="J85" i="6"/>
  <c r="J86" i="6"/>
  <c r="J87" i="6"/>
  <c r="J88" i="6"/>
  <c r="J89" i="6"/>
  <c r="J91" i="6"/>
  <c r="J92" i="6"/>
  <c r="J93" i="6"/>
  <c r="J95" i="6"/>
  <c r="J96" i="6"/>
  <c r="J97" i="6"/>
  <c r="J98" i="6"/>
  <c r="J99" i="6"/>
  <c r="J102" i="6"/>
  <c r="J103" i="6"/>
  <c r="J104" i="6"/>
  <c r="J106" i="6"/>
  <c r="J107" i="6"/>
  <c r="J108" i="6"/>
  <c r="J110" i="6"/>
  <c r="J111" i="6"/>
  <c r="J112" i="6"/>
  <c r="J114" i="6"/>
  <c r="J115" i="6"/>
  <c r="J116" i="6"/>
  <c r="J118" i="6"/>
  <c r="J119" i="6"/>
  <c r="J120" i="6"/>
  <c r="J121" i="6"/>
  <c r="J122" i="6"/>
  <c r="J124" i="6"/>
  <c r="J125" i="6"/>
  <c r="J126" i="6"/>
  <c r="J127" i="6"/>
  <c r="J128" i="6"/>
  <c r="J129" i="6"/>
  <c r="J130" i="6"/>
  <c r="J131" i="6"/>
  <c r="J133" i="6"/>
  <c r="J136" i="6"/>
  <c r="J138" i="6"/>
  <c r="J139" i="6"/>
  <c r="J10" i="6"/>
  <c r="J11" i="6"/>
  <c r="J12" i="6"/>
  <c r="J15" i="6"/>
  <c r="J17" i="6"/>
  <c r="J19" i="6"/>
  <c r="J20" i="6"/>
  <c r="J21" i="6"/>
  <c r="J22" i="6"/>
  <c r="J23" i="6"/>
  <c r="J24" i="6"/>
  <c r="J25" i="6"/>
  <c r="J26" i="6"/>
  <c r="J27" i="6"/>
  <c r="J28" i="6"/>
  <c r="J31" i="6"/>
  <c r="J32" i="6"/>
  <c r="J33" i="6"/>
  <c r="J34" i="6"/>
  <c r="J35" i="6"/>
  <c r="J38" i="6"/>
  <c r="J39" i="6"/>
  <c r="J41" i="6"/>
  <c r="J43" i="6"/>
  <c r="J44" i="6"/>
  <c r="J45" i="6"/>
  <c r="J46" i="6"/>
  <c r="J47" i="6"/>
  <c r="J51" i="6"/>
  <c r="J53" i="6"/>
  <c r="J54" i="6"/>
  <c r="J55" i="6"/>
  <c r="J56" i="6"/>
  <c r="J57" i="6"/>
  <c r="J58" i="6"/>
  <c r="J59" i="6"/>
  <c r="J60" i="6"/>
  <c r="J61" i="6"/>
  <c r="J62" i="6"/>
  <c r="J63" i="6"/>
  <c r="J64" i="6"/>
  <c r="J65" i="6"/>
  <c r="J66" i="6"/>
  <c r="J67" i="6"/>
  <c r="D68" i="6"/>
  <c r="D8" i="6"/>
  <c r="D36" i="6"/>
  <c r="D16" i="6"/>
  <c r="D13" i="6" s="1"/>
  <c r="I42" i="6"/>
  <c r="D7" i="6" l="1"/>
  <c r="K12" i="2"/>
  <c r="K18" i="2"/>
  <c r="K19" i="2"/>
  <c r="K24" i="2"/>
  <c r="K25" i="2"/>
  <c r="K26" i="2"/>
  <c r="K27" i="2"/>
  <c r="K28" i="2"/>
  <c r="K29" i="2"/>
  <c r="K30" i="2"/>
  <c r="K31" i="2"/>
  <c r="K32" i="2"/>
  <c r="K33" i="2"/>
  <c r="K34" i="2"/>
  <c r="K35" i="2"/>
  <c r="K36" i="2"/>
  <c r="K37" i="2"/>
  <c r="K38" i="2"/>
  <c r="K39" i="2"/>
  <c r="K40" i="2"/>
  <c r="K41" i="2"/>
  <c r="K51" i="2"/>
  <c r="K52" i="2"/>
  <c r="K59" i="2"/>
  <c r="K60" i="2"/>
  <c r="K61" i="2"/>
  <c r="K62" i="2"/>
  <c r="K63" i="2"/>
  <c r="K64" i="2"/>
  <c r="K65" i="2"/>
  <c r="K66" i="2"/>
  <c r="K67" i="2"/>
  <c r="K68" i="2"/>
  <c r="K69" i="2"/>
  <c r="K70" i="2"/>
  <c r="K71" i="2"/>
  <c r="K82" i="2"/>
  <c r="K83" i="2"/>
  <c r="K84" i="2"/>
  <c r="K85" i="2"/>
  <c r="K86" i="2"/>
  <c r="K87" i="2"/>
  <c r="K88" i="2"/>
  <c r="K89" i="2"/>
  <c r="K90" i="2"/>
  <c r="K91" i="2"/>
  <c r="K11" i="2"/>
  <c r="J81" i="2"/>
  <c r="K81" i="2" s="1"/>
  <c r="I81" i="2"/>
  <c r="I80" i="2" s="1"/>
  <c r="J57" i="2"/>
  <c r="I57" i="2"/>
  <c r="I56" i="2" s="1"/>
  <c r="J50" i="2"/>
  <c r="K50" i="2" s="1"/>
  <c r="I50" i="2"/>
  <c r="I49" i="2" s="1"/>
  <c r="J23" i="2"/>
  <c r="I23" i="2"/>
  <c r="I22" i="2" s="1"/>
  <c r="J17" i="2"/>
  <c r="K17" i="2" s="1"/>
  <c r="I17" i="2"/>
  <c r="I16" i="2" s="1"/>
  <c r="J10" i="2"/>
  <c r="J9" i="2" s="1"/>
  <c r="I10" i="2"/>
  <c r="I9" i="2" s="1"/>
  <c r="I8" i="2" l="1"/>
  <c r="K23" i="2"/>
  <c r="K57" i="2"/>
  <c r="K9" i="2"/>
  <c r="K10" i="2"/>
  <c r="J16" i="2"/>
  <c r="K16" i="2" s="1"/>
  <c r="J22" i="2"/>
  <c r="K22" i="2" s="1"/>
  <c r="J49" i="2"/>
  <c r="K49" i="2" s="1"/>
  <c r="J56" i="2"/>
  <c r="K56" i="2" s="1"/>
  <c r="J80" i="2"/>
  <c r="K80" i="2" l="1"/>
  <c r="J8" i="2"/>
  <c r="K8" i="2" s="1"/>
  <c r="M23" i="2" l="1"/>
  <c r="M20" i="2"/>
  <c r="M16" i="2"/>
  <c r="M9" i="2"/>
  <c r="L41" i="2"/>
  <c r="L38" i="2"/>
  <c r="G123" i="6" l="1"/>
  <c r="J123" i="6" s="1"/>
  <c r="G117" i="6"/>
  <c r="J117" i="6" s="1"/>
  <c r="G81" i="6"/>
  <c r="J81" i="6" s="1"/>
  <c r="G80" i="6"/>
  <c r="J80" i="6" s="1"/>
  <c r="G79" i="6"/>
  <c r="J79" i="6" s="1"/>
  <c r="G78" i="6"/>
  <c r="J78" i="6" s="1"/>
  <c r="G76" i="6"/>
  <c r="J76" i="6" s="1"/>
  <c r="G73" i="6"/>
  <c r="J73" i="6" s="1"/>
  <c r="A3" i="2"/>
  <c r="O92" i="2"/>
  <c r="N92" i="2"/>
  <c r="M92" i="2"/>
  <c r="L92" i="2"/>
  <c r="O81" i="2"/>
  <c r="O80" i="2" s="1"/>
  <c r="M81" i="2"/>
  <c r="L81" i="2"/>
  <c r="O72" i="2"/>
  <c r="N72" i="2"/>
  <c r="M72" i="2"/>
  <c r="L72" i="2"/>
  <c r="O58" i="2"/>
  <c r="N58" i="2"/>
  <c r="N57" i="2" s="1"/>
  <c r="N56" i="2" s="1"/>
  <c r="M58" i="2"/>
  <c r="M57" i="2" s="1"/>
  <c r="M56" i="2" s="1"/>
  <c r="L58" i="2"/>
  <c r="L57" i="2" s="1"/>
  <c r="L56" i="2" s="1"/>
  <c r="O57" i="2"/>
  <c r="O56" i="2" s="1"/>
  <c r="O53" i="2"/>
  <c r="N53" i="2"/>
  <c r="M53" i="2"/>
  <c r="L53" i="2"/>
  <c r="O50" i="2"/>
  <c r="N50" i="2"/>
  <c r="M50" i="2"/>
  <c r="L50" i="2"/>
  <c r="O49" i="2"/>
  <c r="N49" i="2"/>
  <c r="M49" i="2"/>
  <c r="L49" i="2"/>
  <c r="O42" i="2"/>
  <c r="N42" i="2"/>
  <c r="M42" i="2"/>
  <c r="M22" i="2" s="1"/>
  <c r="L42" i="2"/>
  <c r="O23" i="2"/>
  <c r="N23" i="2"/>
  <c r="N22" i="2" s="1"/>
  <c r="L23" i="2"/>
  <c r="O22" i="2"/>
  <c r="O20" i="2"/>
  <c r="N20" i="2"/>
  <c r="L20" i="2"/>
  <c r="O17" i="2"/>
  <c r="N17" i="2"/>
  <c r="N16" i="2" s="1"/>
  <c r="M17" i="2"/>
  <c r="L17" i="2"/>
  <c r="L16" i="2" s="1"/>
  <c r="O16" i="2"/>
  <c r="O13" i="2"/>
  <c r="N13" i="2"/>
  <c r="M13" i="2"/>
  <c r="L13" i="2"/>
  <c r="O10" i="2"/>
  <c r="N10" i="2"/>
  <c r="N9" i="2" s="1"/>
  <c r="M10" i="2"/>
  <c r="L10" i="2"/>
  <c r="L9" i="2" s="1"/>
  <c r="O9" i="2"/>
  <c r="L22" i="2" l="1"/>
  <c r="L80" i="2"/>
  <c r="M80" i="2"/>
  <c r="M8" i="2" s="1"/>
  <c r="O8" i="2"/>
  <c r="N8" i="2"/>
  <c r="G77" i="6"/>
  <c r="L8" i="2" l="1"/>
  <c r="I149" i="6"/>
  <c r="J149" i="6" s="1"/>
  <c r="I145" i="6"/>
  <c r="I142" i="6"/>
  <c r="J142" i="6" s="1"/>
  <c r="I137" i="6"/>
  <c r="J137" i="6" s="1"/>
  <c r="I135" i="6"/>
  <c r="J135" i="6" s="1"/>
  <c r="I132" i="6"/>
  <c r="J132" i="6" s="1"/>
  <c r="I113" i="6"/>
  <c r="I109" i="6"/>
  <c r="I105" i="6"/>
  <c r="I101" i="6"/>
  <c r="I94" i="6"/>
  <c r="I90" i="6"/>
  <c r="I84" i="6"/>
  <c r="I77" i="6"/>
  <c r="J77" i="6" s="1"/>
  <c r="I52" i="6"/>
  <c r="I40" i="6"/>
  <c r="J40" i="6" s="1"/>
  <c r="I37" i="6"/>
  <c r="I30" i="6"/>
  <c r="I18" i="6"/>
  <c r="I14" i="6"/>
  <c r="J14" i="6" s="1"/>
  <c r="I9" i="6"/>
  <c r="J9" i="6" s="1"/>
  <c r="I16" i="6" l="1"/>
  <c r="I50" i="6"/>
  <c r="I29" i="6"/>
  <c r="J29" i="6" s="1"/>
  <c r="J30" i="6"/>
  <c r="J145" i="6"/>
  <c r="I100" i="6"/>
  <c r="I141" i="6"/>
  <c r="J141" i="6" s="1"/>
  <c r="I134" i="6"/>
  <c r="I36" i="6"/>
  <c r="I13" i="6"/>
  <c r="I8" i="6"/>
  <c r="I49" i="6" l="1"/>
  <c r="I83" i="6"/>
  <c r="I140" i="6"/>
  <c r="Q53" i="2"/>
  <c r="Q81" i="2"/>
  <c r="Q72" i="2"/>
  <c r="I69" i="6" l="1"/>
  <c r="I68" i="6" s="1"/>
  <c r="J68" i="6" s="1"/>
  <c r="A3" i="6"/>
  <c r="I7" i="6" l="1"/>
  <c r="G140" i="6"/>
  <c r="G134" i="6"/>
  <c r="G113" i="6"/>
  <c r="J113" i="6" s="1"/>
  <c r="G109" i="6"/>
  <c r="J109" i="6" s="1"/>
  <c r="G105" i="6"/>
  <c r="J105" i="6" s="1"/>
  <c r="G101" i="6"/>
  <c r="J101" i="6" s="1"/>
  <c r="G94" i="6"/>
  <c r="J94" i="6" s="1"/>
  <c r="G90" i="6"/>
  <c r="G84" i="6"/>
  <c r="G71" i="6"/>
  <c r="G52" i="6"/>
  <c r="G42" i="6"/>
  <c r="G37" i="6"/>
  <c r="G18" i="6"/>
  <c r="G8" i="6"/>
  <c r="G16" i="6" l="1"/>
  <c r="J18" i="6"/>
  <c r="J42" i="6"/>
  <c r="G70" i="6"/>
  <c r="J71" i="6"/>
  <c r="J90" i="6"/>
  <c r="J134" i="6"/>
  <c r="J8" i="6"/>
  <c r="J37" i="6"/>
  <c r="G50" i="6"/>
  <c r="J52" i="6"/>
  <c r="J84" i="6"/>
  <c r="J140" i="6"/>
  <c r="F7" i="7"/>
  <c r="G36" i="6"/>
  <c r="G100" i="6"/>
  <c r="G83" i="6" l="1"/>
  <c r="J100" i="6"/>
  <c r="J36" i="6"/>
  <c r="G49" i="6"/>
  <c r="J50" i="6"/>
  <c r="J70" i="6"/>
  <c r="G13" i="6"/>
  <c r="J16" i="6"/>
  <c r="J13" i="6" l="1"/>
  <c r="G7" i="6"/>
  <c r="J49" i="6"/>
  <c r="G69" i="6"/>
  <c r="J83" i="6"/>
  <c r="P140" i="2"/>
  <c r="P139" i="2"/>
  <c r="J69" i="6" l="1"/>
  <c r="D7" i="7"/>
  <c r="H7" i="7" s="1"/>
  <c r="J7" i="6"/>
  <c r="C7" i="7"/>
  <c r="P141" i="2"/>
  <c r="G7" i="7" l="1"/>
  <c r="W21" i="2"/>
  <c r="Q20" i="2" l="1"/>
  <c r="P20" i="2" l="1"/>
  <c r="H17" i="2"/>
  <c r="H16" i="2" s="1"/>
  <c r="P17" i="2"/>
  <c r="P16" i="2" s="1"/>
  <c r="Q17" i="2"/>
  <c r="Q16" i="2" s="1"/>
  <c r="G17" i="2"/>
  <c r="G16" i="2" s="1"/>
  <c r="Q13" i="2"/>
  <c r="P13" i="2"/>
  <c r="H13" i="2"/>
  <c r="G13" i="2"/>
  <c r="H10" i="2"/>
  <c r="P10" i="2"/>
  <c r="G10" i="2"/>
  <c r="P9" i="2" l="1"/>
  <c r="H9" i="2"/>
  <c r="G9" i="2"/>
  <c r="H81" i="2"/>
  <c r="P81" i="2"/>
  <c r="G81" i="2"/>
  <c r="H92" i="2"/>
  <c r="P92" i="2"/>
  <c r="Q92" i="2"/>
  <c r="G92" i="2"/>
  <c r="H72" i="2"/>
  <c r="P72" i="2"/>
  <c r="G72" i="2"/>
  <c r="H58" i="2"/>
  <c r="H57" i="2" s="1"/>
  <c r="P58" i="2"/>
  <c r="P57" i="2" s="1"/>
  <c r="H53" i="2"/>
  <c r="P53" i="2"/>
  <c r="G53" i="2"/>
  <c r="H50" i="2"/>
  <c r="P50" i="2"/>
  <c r="G50" i="2"/>
  <c r="H23" i="2"/>
  <c r="P23" i="2"/>
  <c r="G23" i="2"/>
  <c r="H42" i="2"/>
  <c r="P42" i="2"/>
  <c r="Q42" i="2"/>
  <c r="G42" i="2"/>
  <c r="H49" i="2" l="1"/>
  <c r="G49" i="2"/>
  <c r="P56" i="2"/>
  <c r="Q10" i="2"/>
  <c r="Q9" i="2" s="1"/>
  <c r="AD9" i="2" s="1"/>
  <c r="Q50" i="2"/>
  <c r="Q49" i="2" s="1"/>
  <c r="H56" i="2"/>
  <c r="Q80" i="2"/>
  <c r="P49" i="2"/>
  <c r="H80" i="2"/>
  <c r="G80" i="2"/>
  <c r="P80" i="2"/>
  <c r="Q23" i="2"/>
  <c r="Q22" i="2" s="1"/>
  <c r="AD22" i="2" s="1"/>
  <c r="H22" i="2"/>
  <c r="H8" i="2" s="1"/>
  <c r="G22" i="2"/>
  <c r="P22" i="2"/>
  <c r="P8" i="2" l="1"/>
  <c r="R49" i="2"/>
  <c r="G8" i="2"/>
  <c r="C8" i="7" l="1"/>
  <c r="Q58" i="2"/>
  <c r="Q57" i="2" s="1"/>
  <c r="Q56" i="2" s="1"/>
  <c r="AD56" i="2" s="1"/>
  <c r="C6" i="7" l="1"/>
  <c r="D8" i="7"/>
  <c r="D6" i="7" s="1"/>
  <c r="R56" i="2"/>
  <c r="Q8" i="2"/>
  <c r="AD8" i="2" s="1"/>
  <c r="R8" i="2" l="1"/>
  <c r="F8" i="7"/>
  <c r="G8" i="7" s="1"/>
  <c r="H8" i="7" l="1"/>
  <c r="F6" i="7"/>
  <c r="H6" i="7" l="1"/>
  <c r="G6" i="7"/>
  <c r="G58" i="2" l="1"/>
  <c r="G57" i="2" s="1"/>
  <c r="G56" i="2" s="1"/>
  <c r="R80" i="2" l="1"/>
  <c r="R22" i="2" l="1"/>
  <c r="Z8" i="2"/>
  <c r="R16" i="2" l="1"/>
  <c r="R9" i="2"/>
  <c r="W5" i="2" l="1"/>
  <c r="H18" i="1" l="1"/>
  <c r="H17" i="1" s="1"/>
  <c r="D49" i="1"/>
  <c r="F29" i="1"/>
  <c r="F12" i="1" l="1"/>
  <c r="F9" i="1" s="1"/>
  <c r="E12" i="1"/>
  <c r="E9" i="1" s="1"/>
  <c r="D12" i="1"/>
  <c r="D9" i="1" s="1"/>
  <c r="Q12" i="1"/>
  <c r="Q9" i="1" s="1"/>
  <c r="P12" i="1"/>
  <c r="N12" i="1"/>
  <c r="M12" i="1"/>
  <c r="M9" i="1" s="1"/>
  <c r="L12" i="1"/>
  <c r="L9" i="1" s="1"/>
  <c r="J12" i="1"/>
  <c r="J9" i="1" s="1"/>
  <c r="N9" i="1"/>
  <c r="P9" i="1"/>
  <c r="G39" i="1"/>
  <c r="D39" i="1"/>
  <c r="E35" i="1"/>
  <c r="G35" i="1"/>
  <c r="H35" i="1"/>
  <c r="I35" i="1"/>
  <c r="J35" i="1"/>
  <c r="K35" i="1"/>
  <c r="L35" i="1"/>
  <c r="M35" i="1"/>
  <c r="N35" i="1"/>
  <c r="O35" i="1"/>
  <c r="P35" i="1"/>
  <c r="Q35" i="1"/>
  <c r="D35" i="1"/>
  <c r="G24" i="1"/>
  <c r="H24" i="1"/>
  <c r="I24" i="1"/>
  <c r="J24" i="1"/>
  <c r="K24" i="1"/>
  <c r="L24" i="1"/>
  <c r="M24" i="1"/>
  <c r="N24" i="1"/>
  <c r="O24" i="1"/>
  <c r="P24" i="1"/>
  <c r="Q24" i="1"/>
  <c r="E24" i="1"/>
  <c r="F20" i="1"/>
  <c r="G20" i="1"/>
  <c r="I20" i="1"/>
  <c r="J20" i="1"/>
  <c r="K20" i="1"/>
  <c r="L20" i="1"/>
  <c r="M20" i="1"/>
  <c r="N20" i="1"/>
  <c r="O20" i="1"/>
  <c r="P20" i="1"/>
  <c r="Q20" i="1"/>
  <c r="E20" i="1"/>
  <c r="G17" i="1"/>
  <c r="I17" i="1"/>
  <c r="J17" i="1"/>
  <c r="J16" i="1" s="1"/>
  <c r="K17" i="1"/>
  <c r="L17" i="1"/>
  <c r="M17" i="1"/>
  <c r="N17" i="1"/>
  <c r="O17" i="1"/>
  <c r="P17" i="1"/>
  <c r="Q17" i="1"/>
  <c r="I16" i="1"/>
  <c r="Q16" i="1"/>
  <c r="G12" i="1"/>
  <c r="G9" i="1" s="1"/>
  <c r="H12" i="1"/>
  <c r="H9" i="1" s="1"/>
  <c r="I12" i="1"/>
  <c r="I9" i="1" s="1"/>
  <c r="K12" i="1"/>
  <c r="K9" i="1" s="1"/>
  <c r="O12" i="1"/>
  <c r="O9" i="1" s="1"/>
  <c r="R50" i="1"/>
  <c r="F53" i="1"/>
  <c r="R53" i="1" s="1"/>
  <c r="H52" i="1"/>
  <c r="R52" i="1" s="1"/>
  <c r="H51" i="1"/>
  <c r="R51" i="1" s="1"/>
  <c r="F44" i="1"/>
  <c r="R44" i="1" s="1"/>
  <c r="F43" i="1"/>
  <c r="R43" i="1" s="1"/>
  <c r="P46" i="1"/>
  <c r="R46" i="1" s="1"/>
  <c r="P47" i="1"/>
  <c r="R47" i="1" s="1"/>
  <c r="P45" i="1"/>
  <c r="R45" i="1" s="1"/>
  <c r="O42" i="1"/>
  <c r="R42" i="1" s="1"/>
  <c r="N41" i="1"/>
  <c r="R41" i="1" s="1"/>
  <c r="L40" i="1"/>
  <c r="R40" i="1" s="1"/>
  <c r="F38" i="1"/>
  <c r="R38" i="1" s="1"/>
  <c r="F37" i="1"/>
  <c r="R37" i="1" s="1"/>
  <c r="F36" i="1"/>
  <c r="H34" i="1"/>
  <c r="H33" i="1"/>
  <c r="R33" i="1" s="1"/>
  <c r="H32" i="1"/>
  <c r="R32" i="1" s="1"/>
  <c r="H31" i="1"/>
  <c r="R31" i="1" s="1"/>
  <c r="H30" i="1"/>
  <c r="H29" i="1"/>
  <c r="R29" i="1" s="1"/>
  <c r="F25" i="1"/>
  <c r="F24" i="1" s="1"/>
  <c r="H21" i="1"/>
  <c r="H20" i="1" s="1"/>
  <c r="F19" i="1"/>
  <c r="F17" i="1" s="1"/>
  <c r="R18" i="1"/>
  <c r="R14" i="1"/>
  <c r="R15" i="1"/>
  <c r="R13" i="1"/>
  <c r="I8" i="1" l="1"/>
  <c r="O16" i="1"/>
  <c r="R21" i="1"/>
  <c r="R20" i="1" s="1"/>
  <c r="M16" i="1"/>
  <c r="N16" i="1"/>
  <c r="N8" i="1" s="1"/>
  <c r="F35" i="1"/>
  <c r="R12" i="1"/>
  <c r="R9" i="1" s="1"/>
  <c r="J8" i="1"/>
  <c r="M8" i="1"/>
  <c r="O8" i="1"/>
  <c r="Q8" i="1"/>
  <c r="R36" i="1"/>
  <c r="R35" i="1" s="1"/>
  <c r="F16" i="1"/>
  <c r="F8" i="1" s="1"/>
  <c r="R25" i="1"/>
  <c r="R24" i="1" s="1"/>
  <c r="R19" i="1"/>
  <c r="R17" i="1" s="1"/>
  <c r="H28" i="1"/>
  <c r="K16" i="1"/>
  <c r="K8" i="1" s="1"/>
  <c r="G16" i="1"/>
  <c r="G8" i="1" s="1"/>
  <c r="P16" i="1"/>
  <c r="P8" i="1" s="1"/>
  <c r="L16" i="1"/>
  <c r="L8" i="1" s="1"/>
  <c r="H16" i="1"/>
  <c r="H8" i="1" s="1"/>
  <c r="R30" i="1"/>
  <c r="R34" i="1"/>
  <c r="R16" i="1" l="1"/>
  <c r="R8" i="1" s="1"/>
  <c r="D17" i="1"/>
  <c r="D20" i="1"/>
  <c r="D28" i="1"/>
  <c r="D27" i="1" s="1"/>
  <c r="E62" i="1"/>
  <c r="F62" i="1"/>
  <c r="G62" i="1"/>
  <c r="H62" i="1"/>
  <c r="H58" i="1" s="1"/>
  <c r="I62" i="1"/>
  <c r="J62" i="1"/>
  <c r="K62" i="1"/>
  <c r="L62" i="1"/>
  <c r="M62" i="1"/>
  <c r="N62" i="1"/>
  <c r="O62" i="1"/>
  <c r="P62" i="1"/>
  <c r="P58" i="1" s="1"/>
  <c r="Q62" i="1"/>
  <c r="R62" i="1"/>
  <c r="D62" i="1"/>
  <c r="E59" i="1"/>
  <c r="F59" i="1"/>
  <c r="G59" i="1"/>
  <c r="H59" i="1"/>
  <c r="I59" i="1"/>
  <c r="J59" i="1"/>
  <c r="K59" i="1"/>
  <c r="L59" i="1"/>
  <c r="M59" i="1"/>
  <c r="N59" i="1"/>
  <c r="O59" i="1"/>
  <c r="P59" i="1"/>
  <c r="Q59" i="1"/>
  <c r="R59" i="1"/>
  <c r="D59" i="1"/>
  <c r="E55" i="1"/>
  <c r="F55" i="1"/>
  <c r="G55" i="1"/>
  <c r="H55" i="1"/>
  <c r="I55" i="1"/>
  <c r="J55" i="1"/>
  <c r="K55" i="1"/>
  <c r="L55" i="1"/>
  <c r="M55" i="1"/>
  <c r="N55" i="1"/>
  <c r="O55" i="1"/>
  <c r="P55" i="1"/>
  <c r="Q55" i="1"/>
  <c r="R55" i="1"/>
  <c r="D55" i="1"/>
  <c r="E49" i="1"/>
  <c r="F49" i="1"/>
  <c r="G49" i="1"/>
  <c r="H49" i="1"/>
  <c r="I49" i="1"/>
  <c r="J49" i="1"/>
  <c r="K49" i="1"/>
  <c r="L49" i="1"/>
  <c r="M49" i="1"/>
  <c r="N49" i="1"/>
  <c r="O49" i="1"/>
  <c r="P49" i="1"/>
  <c r="Q49" i="1"/>
  <c r="R49" i="1"/>
  <c r="F39" i="1"/>
  <c r="H39" i="1"/>
  <c r="I39" i="1"/>
  <c r="J39" i="1"/>
  <c r="K39" i="1"/>
  <c r="L39" i="1"/>
  <c r="M39" i="1"/>
  <c r="N39" i="1"/>
  <c r="O39" i="1"/>
  <c r="P39" i="1"/>
  <c r="Q39" i="1"/>
  <c r="R39" i="1"/>
  <c r="E39" i="1"/>
  <c r="F28" i="1"/>
  <c r="G28" i="1"/>
  <c r="I28" i="1"/>
  <c r="J28" i="1"/>
  <c r="J27" i="1" s="1"/>
  <c r="J26" i="1" s="1"/>
  <c r="J7" i="1" s="1"/>
  <c r="K28" i="1"/>
  <c r="L28" i="1"/>
  <c r="M28" i="1"/>
  <c r="N28" i="1"/>
  <c r="O28" i="1"/>
  <c r="P28" i="1"/>
  <c r="Q28" i="1"/>
  <c r="R28" i="1"/>
  <c r="E28" i="1"/>
  <c r="E17" i="1"/>
  <c r="E16" i="1" s="1"/>
  <c r="E8" i="1" s="1"/>
  <c r="R58" i="1" l="1"/>
  <c r="N58" i="1"/>
  <c r="J58" i="1"/>
  <c r="F58" i="1"/>
  <c r="O27" i="1"/>
  <c r="O26" i="1" s="1"/>
  <c r="O7" i="1" s="1"/>
  <c r="Q58" i="1"/>
  <c r="M58" i="1"/>
  <c r="I58" i="1"/>
  <c r="E58" i="1"/>
  <c r="G27" i="1"/>
  <c r="G26" i="1" s="1"/>
  <c r="G7" i="1" s="1"/>
  <c r="Q27" i="1"/>
  <c r="Q26" i="1" s="1"/>
  <c r="Q7" i="1" s="1"/>
  <c r="D58" i="1"/>
  <c r="O58" i="1"/>
  <c r="K58" i="1"/>
  <c r="G58" i="1"/>
  <c r="D16" i="1"/>
  <c r="D8" i="1" s="1"/>
  <c r="N27" i="1"/>
  <c r="N26" i="1" s="1"/>
  <c r="N7" i="1" s="1"/>
  <c r="L58" i="1"/>
  <c r="M27" i="1"/>
  <c r="M26" i="1" s="1"/>
  <c r="M7" i="1" s="1"/>
  <c r="E27" i="1"/>
  <c r="K27" i="1"/>
  <c r="K26" i="1" s="1"/>
  <c r="K7" i="1" s="1"/>
  <c r="P27" i="1"/>
  <c r="P26" i="1" s="1"/>
  <c r="P7" i="1" s="1"/>
  <c r="D54" i="1"/>
  <c r="D26" i="1" s="1"/>
  <c r="D7" i="1" s="1"/>
  <c r="I27" i="1"/>
  <c r="I26" i="1" s="1"/>
  <c r="I7" i="1" s="1"/>
  <c r="L27" i="1"/>
  <c r="L26" i="1" s="1"/>
  <c r="L7" i="1" s="1"/>
  <c r="E54" i="1"/>
  <c r="F27" i="1"/>
  <c r="F26" i="1" s="1"/>
  <c r="F7" i="1" s="1"/>
  <c r="H27" i="1"/>
  <c r="H26" i="1" s="1"/>
  <c r="H7" i="1" s="1"/>
  <c r="R27" i="1"/>
  <c r="R26" i="1" s="1"/>
  <c r="R7" i="1" s="1"/>
  <c r="E26" i="1" l="1"/>
  <c r="E7" i="1" s="1"/>
  <c r="Y8" i="2" l="1"/>
  <c r="U7" i="2"/>
  <c r="W8" i="2" l="1"/>
</calcChain>
</file>

<file path=xl/comments1.xml><?xml version="1.0" encoding="utf-8"?>
<comments xmlns="http://schemas.openxmlformats.org/spreadsheetml/2006/main">
  <authors>
    <author>dell</author>
  </authors>
  <commentList>
    <comment ref="B38" authorId="0">
      <text>
        <r>
          <rPr>
            <b/>
            <sz val="9"/>
            <color indexed="81"/>
            <rFont val="Tahoma"/>
            <family val="2"/>
          </rPr>
          <t>dell:</t>
        </r>
        <r>
          <rPr>
            <sz val="9"/>
            <color indexed="81"/>
            <rFont val="Tahoma"/>
            <family val="2"/>
          </rPr>
          <t xml:space="preserve">
LG NTM</t>
        </r>
      </text>
    </comment>
  </commentList>
</comments>
</file>

<file path=xl/sharedStrings.xml><?xml version="1.0" encoding="utf-8"?>
<sst xmlns="http://schemas.openxmlformats.org/spreadsheetml/2006/main" count="1084" uniqueCount="600">
  <si>
    <t>Cấp tỉnh quản lý</t>
  </si>
  <si>
    <t>Nguồn vốn NSTW</t>
  </si>
  <si>
    <t>Sắp xếp ổn định các điểm dân cư: Mò Lò, Sa Thàng xã Mù Cả, điểm Nậm Kha Á, Pà Khà, U Na1-2, Tia Ma Mủ, Pa Tết xã Tà Tổng, huyện Mường Tè;</t>
  </si>
  <si>
    <t>1734-04/12/2020</t>
  </si>
  <si>
    <t>Sắp xếp ổn định dân cư 02 xã Tà Tổng, Mù Cả</t>
  </si>
  <si>
    <t>1735-04/12/2020</t>
  </si>
  <si>
    <t>Nâng cấp đường giao thông Nậm Lằn - Mốc 17</t>
  </si>
  <si>
    <t>997-30/07/2021</t>
  </si>
  <si>
    <t>Nguồn vốn NSĐP tỉnh quản lý</t>
  </si>
  <si>
    <t>Đường giao thông đến điểm ĐCĐC Nậm Khá A (Tia Sùng Cái), xã Tà Tổng, huyện Mường Tè</t>
  </si>
  <si>
    <t>Điểm vui chơi trẻ em huyện Mường Tè (Giai đoạn I)</t>
  </si>
  <si>
    <t>Nâng cấp đường Pa Ủ - Hà Xi, xã Pa Ủ, huyện Mường Tè</t>
  </si>
  <si>
    <t>50-31/3/2016</t>
  </si>
  <si>
    <t>Nâng cấp hệ thống nước sinh hoạt thị trấn Mường Tè</t>
  </si>
  <si>
    <t>Cân đối ngân sách cấp huyện</t>
  </si>
  <si>
    <t>I</t>
  </si>
  <si>
    <t>Đầu tư xây dựng phòng học các trường MN, TH huyện Mường Tè</t>
  </si>
  <si>
    <t>566-07/06/2017</t>
  </si>
  <si>
    <t>Nước sinh hoạt điểm ĐCĐC Xé Ma xã Tà Tổng</t>
  </si>
  <si>
    <t>2174-30/10/2014</t>
  </si>
  <si>
    <t>Đầu tư 12 phòng học các trường MN huyện Mường Tè</t>
  </si>
  <si>
    <t>1322-27/10/2017</t>
  </si>
  <si>
    <t>1626-06/12/2021</t>
  </si>
  <si>
    <t>Tổng số</t>
  </si>
  <si>
    <t>A</t>
  </si>
  <si>
    <t>II</t>
  </si>
  <si>
    <t>B</t>
  </si>
  <si>
    <t>Cấp huyện quản lý</t>
  </si>
  <si>
    <t>a</t>
  </si>
  <si>
    <t>Dự án hoàn thành bàn giao, đưa vào sử dụng trước 31/12/2021</t>
  </si>
  <si>
    <t>b</t>
  </si>
  <si>
    <t>Dự án dự kiến hoàn thành năm 2022</t>
  </si>
  <si>
    <t>c</t>
  </si>
  <si>
    <t>Các dự án chuyển tiếp hoàn thành sau năm 2022</t>
  </si>
  <si>
    <t>Dự án hoàn thành, đã phê duyệt quyết toán</t>
  </si>
  <si>
    <t>Dự án hoàn thành bàn giao, đưa vào sử dụng trước ngày 31/12/2021</t>
  </si>
  <si>
    <t>d</t>
  </si>
  <si>
    <t>Dự án chuyển tiếp hoàn thành sau năm 2022</t>
  </si>
  <si>
    <t>đ</t>
  </si>
  <si>
    <t>Dự án khởi công mới năm 2022</t>
  </si>
  <si>
    <t>Cấp điện sinh hoạt cho nhân dân tại các điểm sắp xếp dân cư bị ảnh hưởng do mưa lũ năm 2018, huyện Mường Tè</t>
  </si>
  <si>
    <t>214-28/02/2019</t>
  </si>
  <si>
    <t>Nhà văn hóa bản Nậm Củm 1 xã Mường Tè</t>
  </si>
  <si>
    <t>Trường PTDT bán trú THCS xã Thu Lũm</t>
  </si>
  <si>
    <t>1931-28/08/2015</t>
  </si>
  <si>
    <t>1509A-31/10/2017</t>
  </si>
  <si>
    <t>Mặt bằng hạ tầng kỹ thuật điểm ĐCĐC  Là Si, xã Tá Bạ</t>
  </si>
  <si>
    <t>Xây dựng phòng họp Huyện ủy, huyện Mường Tè</t>
  </si>
  <si>
    <t>Sắp xếp dân cư vùng thiên tai bản Pa Thoóng trên với bản Đầu Nậm Xả</t>
  </si>
  <si>
    <t>2048-31/10/18</t>
  </si>
  <si>
    <t>2824-18/10/19</t>
  </si>
  <si>
    <t>2946a/31.10.19</t>
  </si>
  <si>
    <t>Xây dựng bổ sung trường PTDTBT TH, THCS xã Can Hồ</t>
  </si>
  <si>
    <t>Nhà hiệu bộ, phòng học chức năng trường THCS Thu Lũm</t>
  </si>
  <si>
    <t>Phòng học chức năng trường TH, THCS Bum Nưa</t>
  </si>
  <si>
    <t>Sửa chữa nhà lớp học, nhà bán trú và các HMPT trường THCS xã Mù Cả</t>
  </si>
  <si>
    <t>Kè chống sạt bảo vệ trường TH, THCS, xã Tá Bạ</t>
  </si>
  <si>
    <t>Thủy lợi Nhù Cư Ló Cá, xã Thu Lũm</t>
  </si>
  <si>
    <t>Thủy lợi Phu Khà Ló Cá, xã Thu Lũm</t>
  </si>
  <si>
    <t>Nâng cấp thủy lợi Nậm Dính, xã Tà Tổng</t>
  </si>
  <si>
    <t>3557-31/12/2020</t>
  </si>
  <si>
    <t>3559-31/12/2020</t>
  </si>
  <si>
    <t>3558-31/12/2020</t>
  </si>
  <si>
    <t>3561-31/12/2020</t>
  </si>
  <si>
    <t>3554-31/12/2020</t>
  </si>
  <si>
    <t>Trường mầm non xã Ka Lăng, huyện Mường Tè (Hạng mục phụ trợ)</t>
  </si>
  <si>
    <t>Phòng họp trực tuyến Huyện ủy, huyện Mường Tè (GĐII)</t>
  </si>
  <si>
    <t>Nhà đa năng trường THCS thị trấn, huyện Mường Tè</t>
  </si>
  <si>
    <t>Hạ tầng đô thị, điện chiếu sáng thị trấn Mường Tè, huyện Mường Tè</t>
  </si>
  <si>
    <t>Vốn đầu tư từ nguồn thu sử dụng đất</t>
  </si>
  <si>
    <t>II.1</t>
  </si>
  <si>
    <t>Kinh phí đo đạc, lập cơ sở dữ liệu hồ sơ địa chính và cấp giấy chứng nhận quyền sử dụng đất, quy hoạch sử dụng đất và kiểm kê đất đai</t>
  </si>
  <si>
    <t>Kinh phí đo đạc bổ sung bản đồ địa chính, lập hồ sơ địa chính, cấp GCNQSD đất 02 xã Vàng San và Bum Nưa</t>
  </si>
  <si>
    <t>1202A-24/6/2019</t>
  </si>
  <si>
    <t>Kiểm kê đất đai, lập bản đồ hiện trạng sử dụng đất năm 2019</t>
  </si>
  <si>
    <t>904-03/6/2020</t>
  </si>
  <si>
    <t>II.2</t>
  </si>
  <si>
    <t>Chi đầu tư các dự án</t>
  </si>
  <si>
    <t>Bến xe khách huyện Mường Tè (GĐ2)</t>
  </si>
  <si>
    <t>2816-16/10/19</t>
  </si>
  <si>
    <t>Xây dựng hạ tầng kỹ thuật và chỉnh trang đô thị, thị trấn Mường Tè, huyện Mường Tè</t>
  </si>
  <si>
    <t>628-02/4/2021</t>
  </si>
  <si>
    <t>(Kèm theo Văn bản số:             /UBND-TH ngày          tháng 01 năm 2022 của UBND huyện Mường Tè)</t>
  </si>
  <si>
    <t>BIỂU CAM KẾT GIẢI NGÂN KẾ HOẠCH VỐN ĐẦU TƯ CÔNG NĂM 2022</t>
  </si>
  <si>
    <t>TT</t>
  </si>
  <si>
    <t>Danh mục dự án</t>
  </si>
  <si>
    <t>Quyết định đầu tư</t>
  </si>
  <si>
    <t>Kế hoạch giao năm 2022</t>
  </si>
  <si>
    <t>Ghi chú</t>
  </si>
  <si>
    <t>Số QĐ, ngày tháng năm ban hành</t>
  </si>
  <si>
    <t>Tổng mức đầu tư</t>
  </si>
  <si>
    <t>Tháng 1</t>
  </si>
  <si>
    <t>Tháng 2</t>
  </si>
  <si>
    <t>Tháng 3</t>
  </si>
  <si>
    <t>Tháng 4</t>
  </si>
  <si>
    <t>Tháng 5</t>
  </si>
  <si>
    <t>Tháng 6</t>
  </si>
  <si>
    <t>Tháng 7</t>
  </si>
  <si>
    <t>Tháng 8</t>
  </si>
  <si>
    <t>Tháng 9</t>
  </si>
  <si>
    <t>Tháng 10</t>
  </si>
  <si>
    <t>Tháng 11</t>
  </si>
  <si>
    <t>Tháng 12</t>
  </si>
  <si>
    <t>Giải ngân cả năm 2022</t>
  </si>
  <si>
    <t>ĐVT: Triệu đồng</t>
  </si>
  <si>
    <t>Cam kết giải ngân kế hoạch năm 2022</t>
  </si>
  <si>
    <t>Khó khăn vướng mắc</t>
  </si>
  <si>
    <t>Đơn vị tính: Triệu đồng</t>
  </si>
  <si>
    <t>3552-31/12/2020</t>
  </si>
  <si>
    <t>3553-31/12/2020</t>
  </si>
  <si>
    <t>3491-29/12/2020</t>
  </si>
  <si>
    <t>2225-15/12/2021</t>
  </si>
  <si>
    <t>2224-15/12/2021</t>
  </si>
  <si>
    <t>2223-15/12/2021</t>
  </si>
  <si>
    <t>2207-10/12/2021</t>
  </si>
  <si>
    <t>Tỷ lệ giải ngân (%)</t>
  </si>
  <si>
    <t>196a-24/02/2012; 1320-25/10/2012</t>
  </si>
  <si>
    <t>1332-27/10/2014</t>
  </si>
  <si>
    <t>CT</t>
  </si>
  <si>
    <t>KCM</t>
  </si>
  <si>
    <t>Địa điểm xây dựng</t>
  </si>
  <si>
    <t>Năng lực thiết kế</t>
  </si>
  <si>
    <t>Thời gian KC-HT</t>
  </si>
  <si>
    <t>Tà Tổng</t>
  </si>
  <si>
    <t>Pa Ủ</t>
  </si>
  <si>
    <t>Thu Lũm</t>
  </si>
  <si>
    <t>Bum Tở</t>
  </si>
  <si>
    <t>Can Hồ</t>
  </si>
  <si>
    <t>Bum Nưa</t>
  </si>
  <si>
    <t>Mù Cả</t>
  </si>
  <si>
    <t>Ka Lăng</t>
  </si>
  <si>
    <t>Nậm Khao</t>
  </si>
  <si>
    <t>22-23</t>
  </si>
  <si>
    <t>22-24</t>
  </si>
  <si>
    <t>Dự án 1- nội dung 4: Giải quyết tình trạng thiếu đất ở, nhà ở, đất sản xuất, nước sinh hoạt</t>
  </si>
  <si>
    <t>Nước sinh hoạt bản Huổi Han, xã Bum Tở, huyện Mường Tè</t>
  </si>
  <si>
    <t>Nâng cấp, sửa chữa NSH các bản Nậm Cấu, Tả Phìn, xã Bum Tở, huyện Mường Tè</t>
  </si>
  <si>
    <t>1680-05/8/2022</t>
  </si>
  <si>
    <t>1681-05/8/2022</t>
  </si>
  <si>
    <t>Dự án 2 - Quy hoạch sắp xếp bố trí ổn định dân cư ở những nơi cần thiết</t>
  </si>
  <si>
    <t>1696-08/8/2022</t>
  </si>
  <si>
    <t>1716-12/8/2022</t>
  </si>
  <si>
    <t>Sắp xếp ổn định dân cư vùng biên giới bản A Chè, xã Thu Lũm, huyện Mường Tè</t>
  </si>
  <si>
    <t>Sắp xếp ổn định dân cư vùng thiên tai bản Chà Dì, xã Bum Tở huyện Mường Tè</t>
  </si>
  <si>
    <t>Dự án 3: Tiểu dự án 2 - Nội dung số 02: Đầu tư, hôc trợ vùng trồng dược liệu quý</t>
  </si>
  <si>
    <t>(Dự kiến thực hiện trồng 32 ha Sâm Lai Châu (04 dự án) tại các xã Pa Vệ Sủ, Tá Pạ, Thu Lũm, Ka Lăng)</t>
  </si>
  <si>
    <t>Dự án 4 - Tiểu dự án 1; Nội dung 1: Đầu tư cơ sở hạ tầng cho các xã, thôn đặc biệt khó khăn</t>
  </si>
  <si>
    <t>Nâng cấp, sửa chữa các công trình thủy lợi nhỏ các bản Còong Khà, Ló Na, Gò Khà, U Ma xã Thu Lũm</t>
  </si>
  <si>
    <t>Nâng cấp, sửa chữa các công trình thủy lợi nhỏ, xã Mù Cả</t>
  </si>
  <si>
    <t>Nâng cấp, sửa chữa các công trình thủy lợi nhỏ, xã Pa Ủ</t>
  </si>
  <si>
    <t>Nâng cấp, sửa chữa các công trình thủy lợi nhỏ, xã Pa Vệ Sủ</t>
  </si>
  <si>
    <t>Đường giao thông đến bản A Mé</t>
  </si>
  <si>
    <t>Nâng cấp, sửa chữa các công trình thủy lợi nhỏ, xã Bum Tở</t>
  </si>
  <si>
    <t>Đường đến điểm ĐCĐC Suối Voi</t>
  </si>
  <si>
    <t>Nâng cấp, sửa chữa các công trình thủy lợi nhỏ, xã Vàng San</t>
  </si>
  <si>
    <t>1677-05/8/2022</t>
  </si>
  <si>
    <t>1676-05/8/2022</t>
  </si>
  <si>
    <t>1674-05/8/2022</t>
  </si>
  <si>
    <t>1679-05/8/2022</t>
  </si>
  <si>
    <t>1697-08/8/2022</t>
  </si>
  <si>
    <t>1675-05/8/2022</t>
  </si>
  <si>
    <t>1695-08/8/2022</t>
  </si>
  <si>
    <t>1669-05/8/2022</t>
  </si>
  <si>
    <t>Pa Vệ Sủ</t>
  </si>
  <si>
    <t>Vàng San</t>
  </si>
  <si>
    <t>Dự án 5 - Tiểu dự án 1; Đổi mới hoạt động củng cố phát trển các trường phổ thôn dân tộc nội trú, trường phổ thông dân tộc bán trú, trường PTDT có học sinh ở bán trú và xóa mù chữ cho người dân tộc vùng đồng bào thiểu số và miền núi.</t>
  </si>
  <si>
    <t>Trường Phổ thông dân tộc bán trú TH&amp; THCS Bum Tở</t>
  </si>
  <si>
    <t>Trường Phổ thông dân tộc bán trú TH&amp;THCS Tà Tổng</t>
  </si>
  <si>
    <t>1690-05/8/2022</t>
  </si>
  <si>
    <t>1661-05/8/2022</t>
  </si>
  <si>
    <t>Dự án 6 -  Bảo tồn, phát huy giá trị văn hóa truyền thống tốt đẹp của các dân tộc thiểu số gắn với phát triển du lịch</t>
  </si>
  <si>
    <t>Xây dựng các thiết chế văn hóa, thể thao và trang thiết bị tại các bản (34 nhà văn hóa thôn, bản)</t>
  </si>
  <si>
    <t>Dự án 9 - Tiểu dự án 1: Đầu tư xây dựng nâng cấp, cải tạo cơ sở hạ tầng các thôn tập trung đông đồng bào dân tộc thiểu số có khó khăn đặc thù</t>
  </si>
  <si>
    <t>Nâng cấp đường giao thông đến bản A Mại xã Pa Vệ Sủ</t>
  </si>
  <si>
    <t>Sửa chữa thủy lợi Huổi Ngô, xã Can Hồ</t>
  </si>
  <si>
    <t>Sửa chữa thủy lợi Huổi Cởm, xã Can Hồ</t>
  </si>
  <si>
    <t>Kè bảo vệ khu dân cư bản Nậm Củm</t>
  </si>
  <si>
    <t xml:space="preserve">Kè bảo vệ mặt bằng cho khu dân cư, trường học bản Lắng Phiếu </t>
  </si>
  <si>
    <t>1668-05/8/2022</t>
  </si>
  <si>
    <t>1667-05/8/2022</t>
  </si>
  <si>
    <t>1665-05/8/2022</t>
  </si>
  <si>
    <t>1689-05/8/2022</t>
  </si>
  <si>
    <t>Xã Can Hồ</t>
  </si>
  <si>
    <t>Xã Tá Bạ</t>
  </si>
  <si>
    <t>xã Pa Ủ</t>
  </si>
  <si>
    <t>xã Mù Cả</t>
  </si>
  <si>
    <t>Xã Thu Lũm</t>
  </si>
  <si>
    <t>Xã Vàng San</t>
  </si>
  <si>
    <t>CĐT</t>
  </si>
  <si>
    <t>Ban QLCT DA PT KT-XH huyện</t>
  </si>
  <si>
    <t>UBND xã Tá Bạ</t>
  </si>
  <si>
    <t>UBND xã Can Hồ</t>
  </si>
  <si>
    <t>UBND xã Pa Ủ</t>
  </si>
  <si>
    <t>UBND xã Mù Cả</t>
  </si>
  <si>
    <t>UBND xã Thu Lũm</t>
  </si>
  <si>
    <t>UBND xã Bum Nưa</t>
  </si>
  <si>
    <t>UBND xã Ka Lăng</t>
  </si>
  <si>
    <t>UBND xã Bum Tở</t>
  </si>
  <si>
    <t>UBND xã Pa Vệ Sủ</t>
  </si>
  <si>
    <t>UBND xã Mường Tè</t>
  </si>
  <si>
    <t>UBND xã Vàng San</t>
  </si>
  <si>
    <t>UBND xã Tà Tổng</t>
  </si>
  <si>
    <t>Xã Bum Nưa</t>
  </si>
  <si>
    <t>2022-2024</t>
  </si>
  <si>
    <t>Đường giao thông nông thôn phục vụ sản xuất các bản xã Thu Lũm</t>
  </si>
  <si>
    <t>Đường giao thông nông thôn phục vụ sản xuất các bản xã Ka Lăng</t>
  </si>
  <si>
    <t>Đường giao thông nội bản các bản ( Ló Mé, Lè Giằng, Vạ Pù, Nhóm Pố) xã Tá Bạ</t>
  </si>
  <si>
    <t>Đường giao thông nông thôn phục vụ sản xuất các bản xã Mù Cả</t>
  </si>
  <si>
    <t>Đường giao thông nông thôn phục vụ sản xuất các bản (Dèn Thàng, Khoang Thèn, Sín Chải A+C) xã Pa Vệ Sủ</t>
  </si>
  <si>
    <t>Đường giao thông nông thôn phục vụ sản xuất xã Nậm Khao</t>
  </si>
  <si>
    <t>Đường vào khu sản xuất điểm dân cư Suối Voi</t>
  </si>
  <si>
    <t>Đường giao thông nội bản các bản (Vàng San, Pắc Pạ, Sang Sui) xã Vàng San</t>
  </si>
  <si>
    <t>Nâng cấp, sửa chữa nước sinh hoạt Khu phố 11, Thị trấn Mường Tè, huyện Mường Tè</t>
  </si>
  <si>
    <t>Xã Ka Lăng</t>
  </si>
  <si>
    <t>Xã Mù Cả</t>
  </si>
  <si>
    <t>Xã Pa Ủ</t>
  </si>
  <si>
    <t>Xã Pa Vệ Sủ</t>
  </si>
  <si>
    <t>Xã Nậm Khao</t>
  </si>
  <si>
    <t>Thị trấn Mường Tè</t>
  </si>
  <si>
    <t>3,21km</t>
  </si>
  <si>
    <t>2,5 km</t>
  </si>
  <si>
    <t>1,29 km</t>
  </si>
  <si>
    <t>2,5km</t>
  </si>
  <si>
    <t>0,65km</t>
  </si>
  <si>
    <t>3,25km</t>
  </si>
  <si>
    <t>2,27 km</t>
  </si>
  <si>
    <t>3,88km</t>
  </si>
  <si>
    <t>1,2km</t>
  </si>
  <si>
    <t>Sửa chữa, bổ sung</t>
  </si>
  <si>
    <t>2022-2023</t>
  </si>
  <si>
    <t>156-29/9/2022</t>
  </si>
  <si>
    <t>109-28/9/2022</t>
  </si>
  <si>
    <t>311-26/9/2022</t>
  </si>
  <si>
    <t>299-28/9/2022</t>
  </si>
  <si>
    <t>201-29/9/2022</t>
  </si>
  <si>
    <t>329-26/9/2022</t>
  </si>
  <si>
    <t>321-28/9/2022</t>
  </si>
  <si>
    <t>286-29/9/2022</t>
  </si>
  <si>
    <t>266-28/9/2022</t>
  </si>
  <si>
    <t>98-29/9/2022</t>
  </si>
  <si>
    <t>UBND xã Nậm Khao</t>
  </si>
  <si>
    <t>UBND Thị Trấn Mường Tè</t>
  </si>
  <si>
    <t>Nhà văn hóa bản Vạ Pù xã Tá Bạ</t>
  </si>
  <si>
    <t>Nhà văn hóa bản Nhóm Pố xã Tá Bạ</t>
  </si>
  <si>
    <t>Nhà văn hóa bản Là Si xã Tá Bạ</t>
  </si>
  <si>
    <t>Nhà văn hóa bản Pà Khà xã Tà Tổng</t>
  </si>
  <si>
    <t>Nhà văn hóa bản Nậm Dính xã Tà Tổng</t>
  </si>
  <si>
    <t>Nhà văn hóa bản Nhú Ma xã Pa Ủ</t>
  </si>
  <si>
    <t>Nhà văn hóa bản Hà Xi xã Pa Ủ</t>
  </si>
  <si>
    <t>Nhà văn hóa bản Chà Kế xã Pa Ủ</t>
  </si>
  <si>
    <t>Nhà văn hóa bản Khoang Thèn xã Pa Vệ Sủ</t>
  </si>
  <si>
    <t>Nhà văn hóa bản Pá Hạ xã Pa Vệ Sủ</t>
  </si>
  <si>
    <t>Nhà văn hóa bản Xà Phìn xã Pa Vệ Sủ</t>
  </si>
  <si>
    <t>Nhà văn hóa bản Mù Cả xã Mù Cả</t>
  </si>
  <si>
    <t>Nhà văn hóa bản Sì Thâu Chải xã Can Hồ</t>
  </si>
  <si>
    <t>-</t>
  </si>
  <si>
    <t>xã Tá Bạ</t>
  </si>
  <si>
    <t>xã Tà Tổng</t>
  </si>
  <si>
    <t>xã Pa Vệ Sủ</t>
  </si>
  <si>
    <t>xã Can Hồ</t>
  </si>
  <si>
    <t>81m2</t>
  </si>
  <si>
    <t>120m2</t>
  </si>
  <si>
    <t>313-26/9/2022</t>
  </si>
  <si>
    <t>314-26/9/2022</t>
  </si>
  <si>
    <t>315-26/9/2022</t>
  </si>
  <si>
    <t>429-30/9/2022</t>
  </si>
  <si>
    <t>431-30/9/2022</t>
  </si>
  <si>
    <t>198-20/9/2022</t>
  </si>
  <si>
    <t>199-21/9/2022</t>
  </si>
  <si>
    <t>199a-27/9/2022</t>
  </si>
  <si>
    <t>338-27/9/2022</t>
  </si>
  <si>
    <t>340-27/9/2022</t>
  </si>
  <si>
    <t>339-27/9/2022</t>
  </si>
  <si>
    <t>300a-28/9/2022</t>
  </si>
  <si>
    <t>287-29/9/2022</t>
  </si>
  <si>
    <t>Đầu tư cơ sở hạ tầng bản Nậm Xuổng, xã Vàng San, huyện Mường Tè</t>
  </si>
  <si>
    <t>Sửa chữa, nâng cấp TL Pu Khen 1 Bản Nậm Sẻ</t>
  </si>
  <si>
    <t>Sửa chữa, nâng cấp TL Nậm Khum bản Nậm Xuổng</t>
  </si>
  <si>
    <t xml:space="preserve">Thủy lợi Ty Tông 1 bản A Mại </t>
  </si>
  <si>
    <t>Sửa chữa, nâng cấp đường giao thông nội bản Seo Hai + Sì thâu Chải xã Can Hồ</t>
  </si>
  <si>
    <t>Đường GT; điện; nhà lớp học</t>
  </si>
  <si>
    <t>07 ha</t>
  </si>
  <si>
    <t>3,5Ha</t>
  </si>
  <si>
    <t>06 ha</t>
  </si>
  <si>
    <t>1,51km</t>
  </si>
  <si>
    <t>2077a-30/9/2022</t>
  </si>
  <si>
    <t>262b-26/9/2022</t>
  </si>
  <si>
    <t>265-28/9/2022</t>
  </si>
  <si>
    <t>328-27/9/2022</t>
  </si>
  <si>
    <t>278-29/9/2022</t>
  </si>
  <si>
    <t>Dự toán sau đấu thầu, chỉ thầu, QT</t>
  </si>
  <si>
    <t>20 ha</t>
  </si>
  <si>
    <t>L = 341,64 m</t>
  </si>
  <si>
    <t>1698-08/8/2022</t>
  </si>
  <si>
    <t>Kế hoạch giao năm 2023</t>
  </si>
  <si>
    <t>1</t>
  </si>
  <si>
    <t>Các dự án chuyển tiếp</t>
  </si>
  <si>
    <t>Dự án khởi công mới năm 2023</t>
  </si>
  <si>
    <t>23-25</t>
  </si>
  <si>
    <t>2</t>
  </si>
  <si>
    <t>3</t>
  </si>
  <si>
    <t>23-24</t>
  </si>
  <si>
    <t>Nước sinh hoạt bản A Chè, xã Thu Lũm, huyện Mường Tè</t>
  </si>
  <si>
    <t>20 hộ</t>
  </si>
  <si>
    <t>2621-28/11/2022</t>
  </si>
  <si>
    <t>Nước sinh hoạt bản A Mé, U Na xã Tà Tổng, huyện Mường Tè</t>
  </si>
  <si>
    <t>109 hộ</t>
  </si>
  <si>
    <t>2622-28/11/2022</t>
  </si>
  <si>
    <t>Đường giao thông nông thôn phục vụ sản xuất các bản (Xà Hồ, Ứ Ma) xã Pa Ủ</t>
  </si>
  <si>
    <t>Đường giao thông nội bản các bản ( Phìn Khò, Tả Phìn, Đầu Nậm Xả, Huổi Han) xã Bum Tở</t>
  </si>
  <si>
    <t>Chợ xã Ka Lăng</t>
  </si>
  <si>
    <t>Cứng hóa đường từ các bản Sín Chải A + B, Chà Gá đến trung tâm xã Pa Vệ Sủ</t>
  </si>
  <si>
    <t>Cứng hóa đường từ các bản Xà Hồ, Pa Ủ, Hà Xi đến trung tâm xã Pa Ủ</t>
  </si>
  <si>
    <t>Cứng hóa đường giao thông Km 13 - bản Pa Thắng - TT xã Thu Lũm</t>
  </si>
  <si>
    <t>1,96km</t>
  </si>
  <si>
    <t>242-26/11/2022</t>
  </si>
  <si>
    <t>3,0 km</t>
  </si>
  <si>
    <t>572a-28/11/2022</t>
  </si>
  <si>
    <t>1,0 ha</t>
  </si>
  <si>
    <t>2629- 30/11/2022</t>
  </si>
  <si>
    <t>17,6km</t>
  </si>
  <si>
    <t>2616- 28/11/2022</t>
  </si>
  <si>
    <t>9,4km</t>
  </si>
  <si>
    <t>2617- 28/11/2022</t>
  </si>
  <si>
    <t>19km</t>
  </si>
  <si>
    <t>2618-28/11/2022</t>
  </si>
  <si>
    <t>4</t>
  </si>
  <si>
    <t>5</t>
  </si>
  <si>
    <t>6</t>
  </si>
  <si>
    <t>Trường Phổ thông dân tộc bán trú TH&amp;THCS Nậm Khao</t>
  </si>
  <si>
    <t>Nhà bếp, nhà ăn; 01 NVS, NS; 01 Công trình phụ trợ khác</t>
  </si>
  <si>
    <t>2624-28/11/2022</t>
  </si>
  <si>
    <t>Trường Phổ thông dân tộc bán trú THCS Pa Vệ Sủ</t>
  </si>
  <si>
    <t>12 P. hs; 01 NVS, NS+PT</t>
  </si>
  <si>
    <t>2627-30/11/2022</t>
  </si>
  <si>
    <t>Nhà văn hóa A Chè, xã Thu Lũm</t>
  </si>
  <si>
    <t>180D-25/11/2022</t>
  </si>
  <si>
    <t>Nhà văn hóa bản Phìn Khò, xã Bum Tở</t>
  </si>
  <si>
    <t>572b-28/11/2022</t>
  </si>
  <si>
    <t>Nhà văn hóa Bản Xà Hồ, xã Pa Ủ</t>
  </si>
  <si>
    <t>250A-28/11/2022</t>
  </si>
  <si>
    <t>Nhà văn hóa Bản Pha Bu, xã Pa Ủ</t>
  </si>
  <si>
    <t>250B-28/11/2022</t>
  </si>
  <si>
    <t>Nhà văn hóa Bản Sín Chải B, xã Pa Vệ Sủ</t>
  </si>
  <si>
    <t>439a/26/11/2022</t>
  </si>
  <si>
    <t>Nhà văn hóa Bản Sín Chải A, xã Pa Vệ Sủ</t>
  </si>
  <si>
    <t>439b/26/11/2022</t>
  </si>
  <si>
    <t>Phòng công vụ giáo viên, bán trú học sinh trường PTDTBT TH&amp;THCS Nậm Khao (điểm bản Lắng Phiếu)</t>
  </si>
  <si>
    <t>10 phòng</t>
  </si>
  <si>
    <t>2631-30/11/2022</t>
  </si>
  <si>
    <t>Chưa đủ điều kiện phân bổ chi tiết</t>
  </si>
  <si>
    <t>Đường giao thông nội bản các bản (Xà Hồ, Pha Bu, Cờ Lò) xã Pa Ủ</t>
  </si>
  <si>
    <t>Chưa phân bổ chi tiết</t>
  </si>
  <si>
    <t xml:space="preserve">CHƯƠNG TRÌNH MTQG PHÁT TRIỂN KT-XH VÙNG ĐỒNG BÀO DTTS VÀ MIỀN NÚI </t>
  </si>
  <si>
    <t>DANH MỤC PHÂN BỔ VỐN SỰ NGHIỆP NĂM 2023</t>
  </si>
  <si>
    <t>Stt</t>
  </si>
  <si>
    <t>Nội dung thực hiện</t>
  </si>
  <si>
    <t>Địa điểm thực hiện</t>
  </si>
  <si>
    <t>Quy mô dự kiến</t>
  </si>
  <si>
    <t>Kinh phí thực hiện</t>
  </si>
  <si>
    <t>Chủ dự án</t>
  </si>
  <si>
    <t>TỔNG CỘNG</t>
  </si>
  <si>
    <t>Dự án 1: Giải quyết tình trạng thiếu đất ở, nhà ở, đất sản xuất, nước sinh hoạt</t>
  </si>
  <si>
    <t>1.1</t>
  </si>
  <si>
    <t>Nội dung 4: Hỗ trợ chuyển đổi nghề</t>
  </si>
  <si>
    <t>*</t>
  </si>
  <si>
    <t xml:space="preserve">Hỗ trợ mua sắm máy móc, nông cụ cho người dân (Máy cày) </t>
  </si>
  <si>
    <t>Tại các xã: Tá Bạ, Pa Ủ, Bum Tở, Pa Vệ Sủ</t>
  </si>
  <si>
    <t>24 hộ</t>
  </si>
  <si>
    <t>Phòng Dân tộc</t>
  </si>
  <si>
    <t>1.2</t>
  </si>
  <si>
    <t>Nội dung 5: Hỗ trợ nước sinh hoạt phân tán</t>
  </si>
  <si>
    <t xml:space="preserve">Hỗ trợ mua téc, lu đựng nước cho người dân </t>
  </si>
  <si>
    <t>50 hộ</t>
  </si>
  <si>
    <t>Dự án 3: Phát triển sản xuất nông, lâm nghiệp, phát huy tiềm năng, thế mạnh của các vùng miền để sản xuất hàng hóa theo chuỗi giá trị</t>
  </si>
  <si>
    <t>2.1</t>
  </si>
  <si>
    <t>Tiểu dự án 1: Phát triển kinh tế nông, lâm nghiệp bền vững gắn với bảo vệ rừng và nâng cao thu nhập cho người dân</t>
  </si>
  <si>
    <t>Tại các xã, thị trấn</t>
  </si>
  <si>
    <t>BQL rừng phòng hộ</t>
  </si>
  <si>
    <t>Hỗ trợ trồng rừng sản xuất, rừng phòng hộ</t>
  </si>
  <si>
    <t>405 ha</t>
  </si>
  <si>
    <t>2.2</t>
  </si>
  <si>
    <t>Tiểu dự án 2: Hỗ trợ phát triển sản xuất theo chuỗi giá trị, vùng trồng dược liệu quý, thúc đẩy khởi sự kinh doanh, khởi nghiệp và thu hút đầu tư vùng đồng bào đồng bào DTTS và miền núi</t>
  </si>
  <si>
    <t>Phòng Nông nghiệp PTNT</t>
  </si>
  <si>
    <t xml:space="preserve">DA hỗ trợ chăn nuôi gia súc </t>
  </si>
  <si>
    <t>Tại các xã</t>
  </si>
  <si>
    <t>Trung tâm dịch vụ nông nghiệp</t>
  </si>
  <si>
    <t>DA trồng dong riềng</t>
  </si>
  <si>
    <t xml:space="preserve">DA hỗ trợ máy nông cụ và giống phục vụ sản xuất </t>
  </si>
  <si>
    <t xml:space="preserve">Thị trấn </t>
  </si>
  <si>
    <t>UBND Thị trấn</t>
  </si>
  <si>
    <t>Xã Tà Tổng</t>
  </si>
  <si>
    <t>DA hỗ trợ giống đậu tương</t>
  </si>
  <si>
    <t>Xã Bum Tở</t>
  </si>
  <si>
    <t>Dự án 4 (Tiểu dự án 1): Đầu tư cơ sở hạ tầng thiết yếu, phục vụ sản xuất, đời sống trong vùng đồng bào dân tộc thiểu số và miền núi</t>
  </si>
  <si>
    <t>UBND các xã</t>
  </si>
  <si>
    <t>Duy tu, bảo dưỡng công trình cơ sở hạ tầng trên địa bàn xã, bản đặc biệt khó khăn</t>
  </si>
  <si>
    <t>Dự án 5: Phát triển giáo dục đào tạo nâng cao chất lượng nguồn nhân lực</t>
  </si>
  <si>
    <t>4.1</t>
  </si>
  <si>
    <t>Tiểu dự án 1:  Đổi mới hoạt động, củng cố phát triển các trường phổ thông dân tộc nội trú, trường phổ thông dân tộc bán trú, trường phổ thông có học sinh ở bán trú và xóa mù chữ cho người dân vùng đồng bào dân tộc thiểu số</t>
  </si>
  <si>
    <t>Lớp</t>
  </si>
  <si>
    <t>Phòng Giáo dục-ĐT</t>
  </si>
  <si>
    <t>Xóa mù chữ cho người dân vùng đồng bào DTTS</t>
  </si>
  <si>
    <t>Cấp trang thiết bị cho các trường PTDT bán trú có học sinh ở bán trú</t>
  </si>
  <si>
    <t>4.2</t>
  </si>
  <si>
    <t>Tiểu dự án 2: Bồi dưỡng kiến thức dân tộc; đào tạo dự bị đại học, đại học và sau đại học đáp ứng nhu cầu nhân lực cho vùng đồng bào dân tộc thiểu số và miền núi</t>
  </si>
  <si>
    <t>Phòng Nội vụ</t>
  </si>
  <si>
    <t>Bồi dưỡng kiến thức dân tộc theo QĐ 771/QĐ-TTg và dạy tiếng dân tộc</t>
  </si>
  <si>
    <t>4.3</t>
  </si>
  <si>
    <t>Tiểu dự án 3: Phát triển giáo dục nghề nghiệp và giải quyết việc làm cho người lao động vùng dân tộc thiểu số và miền núi</t>
  </si>
  <si>
    <t>Trung tâm Giáo dục Nghề nghiệp-GDTX</t>
  </si>
  <si>
    <t>Đào tạo nghề cho lao động nông thôn</t>
  </si>
  <si>
    <t>Sửa chữa, mua sắm, bảo dưỡng một số hạng mục phòng học, ký túc xá và công trình phục vụ sinh hoạt cho người học</t>
  </si>
  <si>
    <t>Tại Trung tâm Giáo dục Nghề nghiệp-GDTX</t>
  </si>
  <si>
    <t>Công tác tuyên truyền học nghề, việc làm</t>
  </si>
  <si>
    <t>Công tác tuyên truyền, tư vấn hướng nghiệp, khởi nghiệp</t>
  </si>
  <si>
    <t>Tại các xã, thị trấn, trường học</t>
  </si>
  <si>
    <t>Phòng Lao động TBXH</t>
  </si>
  <si>
    <t>Công tác tuyên truyền, tư vấn xuất khẩu lao động</t>
  </si>
  <si>
    <t>Dự án 8: Thực hiện bình đẳng giới và giải quyết những vấn đề cấp thiết đối với phụ nữ và trẻ em</t>
  </si>
  <si>
    <t>7.1</t>
  </si>
  <si>
    <t>Hoạt động truyền thông; xây dựng và nhân rông các mô hình; đảm bảo quyền của phụ nữ và trẻ em; trang bị kiến thức về bình đẳng giới</t>
  </si>
  <si>
    <t>Cấp huyện thực hiện</t>
  </si>
  <si>
    <t>Hội Liên hiệp Phụ nữ huyện</t>
  </si>
  <si>
    <t>Cấp xã thực hiện</t>
  </si>
  <si>
    <t>Tại các bản, khu phố thuộc các xã, thị trấn trong huyện</t>
  </si>
  <si>
    <t>Các bản thuộc xã Ka Lăng</t>
  </si>
  <si>
    <t>Các bản thuộc xã Mù Cả</t>
  </si>
  <si>
    <t>Các bản thuộc xã Tá Bạ</t>
  </si>
  <si>
    <t>Các bản thuộc xã Pa Ủ</t>
  </si>
  <si>
    <t>Các bản thuộc xã Pa Vệ Sủ</t>
  </si>
  <si>
    <t>Các bản thuộc xã Nậm Khao</t>
  </si>
  <si>
    <t>Các bản thuộc xã Tà Tổng</t>
  </si>
  <si>
    <t>Các bản thuộc xã Bum Tở</t>
  </si>
  <si>
    <t>Các bản thuộc xã Can Hồ</t>
  </si>
  <si>
    <t>Các bản thuộc xã Vàng San</t>
  </si>
  <si>
    <t>4 bản thuộc xã Thu Lũm</t>
  </si>
  <si>
    <t>Bản Pắc Ma, xã Mường Tè</t>
  </si>
  <si>
    <t>Bản Nậm Củm, xã Bum Nưa</t>
  </si>
  <si>
    <t>Khu phố 9, 11 - Thị trấn</t>
  </si>
  <si>
    <t>7.2</t>
  </si>
  <si>
    <t>Công tác kiểm tra, giám sát việc thực hiện chính sách</t>
  </si>
  <si>
    <t>Phòng Lao động TB&amp;XH</t>
  </si>
  <si>
    <t>Dự án 9: Đầu tư phát triển nhóm DTTS còn nhiều khó khăn và khó khăn đặc thù</t>
  </si>
  <si>
    <t>Tại các xã có dân tộc khó khăn đặc thù</t>
  </si>
  <si>
    <t>8.1</t>
  </si>
  <si>
    <t>Tiểu dự án 1: Đầu tư phát triển kinh tế - xã hội các dân tộc còn gặp nhiều khó khăn, dân tộc có khó khăn đặc thù</t>
  </si>
  <si>
    <t>Nội dung 1: Sửa chữa, duy tu, bảo dưỡng các công trình cơ sở hạ tầng các xã có dân tộc khó khăn đặc thù</t>
  </si>
  <si>
    <t>Tại các xã có dân tộc KKĐT</t>
  </si>
  <si>
    <t>Các xã</t>
  </si>
  <si>
    <t>Bản Nậm Củm</t>
  </si>
  <si>
    <t>Ban A Mại</t>
  </si>
  <si>
    <t>Các bản: Nậm Suổng, Nậm Sẻ, San Sui</t>
  </si>
  <si>
    <t>Các bản: Seo Hai, Xì Thau Chải</t>
  </si>
  <si>
    <t>Các bản: Xám Láng, Láng Phiếu</t>
  </si>
  <si>
    <t>Nội dung 2: Hỗ trợ phát triển sản xuất và sinh kế</t>
  </si>
  <si>
    <t>xã Nậm khao</t>
  </si>
  <si>
    <t>Nội dung 3: Hỗ trợ bảo tồn, phát huy giá trị văn hóa truyền thống đặc sắc, thông tin và truyền thông nâng cao đời sống tinh thần cho đồng bào</t>
  </si>
  <si>
    <t>Cấp trang thiết bị cho nhà văn hóa cộng đồng</t>
  </si>
  <si>
    <t>9 bản</t>
  </si>
  <si>
    <t>Phòng VH-TT</t>
  </si>
  <si>
    <t>Bản A Mại, xã Pa Vệ Sủ</t>
  </si>
  <si>
    <t>1 bộ</t>
  </si>
  <si>
    <t>1 Bộ</t>
  </si>
  <si>
    <t>Bản Láng Phiếu, Xám Láng, xã Nậm Khao</t>
  </si>
  <si>
    <t>2 Bộ</t>
  </si>
  <si>
    <t>Bản Xì Thâu Chải, Xeo Hai, xã Can Hồ</t>
  </si>
  <si>
    <t>Bản Nậm Suổng, Sang Sui, Nậm Sẻ, xã Vàng San</t>
  </si>
  <si>
    <t>3 Bộ</t>
  </si>
  <si>
    <t>Phục dựng Lễ hội truyền thống dân tộc</t>
  </si>
  <si>
    <t>3 Lễ hôi</t>
  </si>
  <si>
    <t>Phòng VHTT</t>
  </si>
  <si>
    <t xml:space="preserve">Khôi phục tết Ngô </t>
  </si>
  <si>
    <t>Bản Láng Phiếu,  xã Nậm Khao</t>
  </si>
  <si>
    <t>1 Lễ hội</t>
  </si>
  <si>
    <t>Khôi phục tết Lúa Mói</t>
  </si>
  <si>
    <t>Bản Sì Thâu Chải, Xã Can Hồ</t>
  </si>
  <si>
    <t>Khôi phục lễ tết lúa mới</t>
  </si>
  <si>
    <t>Bản Nậm Suổng, xã Vàng San</t>
  </si>
  <si>
    <t>1 lễ hội</t>
  </si>
  <si>
    <t>Thành Lập duy trùy hoạt động đội văn nghệ bản</t>
  </si>
  <si>
    <t>9 đội</t>
  </si>
  <si>
    <t>1 đội</t>
  </si>
  <si>
    <t>2 đội</t>
  </si>
  <si>
    <t>3 đội</t>
  </si>
  <si>
    <t>Khôi phục, bảo tồn nhạc cụ, trang phục, nghề truyền thống</t>
  </si>
  <si>
    <t>Lớp truyền dạy chế tác nhạc cụ</t>
  </si>
  <si>
    <t>3 lớp</t>
  </si>
  <si>
    <t xml:space="preserve">Chế tác nhạc cụ dân tộc Mảng </t>
  </si>
  <si>
    <t>1 lớp</t>
  </si>
  <si>
    <t>Chế tác nhạc cụ dân tộc Cống</t>
  </si>
  <si>
    <t>Chế tác nhạc cụ dân tộc Si La</t>
  </si>
  <si>
    <t>Lớp truyền dậy trang phục dân tộc</t>
  </si>
  <si>
    <t>Trang phục truyền thống dân tộc Mảng</t>
  </si>
  <si>
    <t xml:space="preserve">Trang phục truyền thống dân tộc Si La </t>
  </si>
  <si>
    <t xml:space="preserve">Trang phục truyền thống dân tộc Cống </t>
  </si>
  <si>
    <t xml:space="preserve">Lớp truyền dạy Đan lát </t>
  </si>
  <si>
    <t>Dân tộc Mảng</t>
  </si>
  <si>
    <t xml:space="preserve">Dân tộc Cống </t>
  </si>
  <si>
    <t xml:space="preserve">Dân tộc Si La </t>
  </si>
  <si>
    <t>Thông tin - tuyên truyền nang cao đời sống tinh thần</t>
  </si>
  <si>
    <t>Trung tâm VHTTTT</t>
  </si>
  <si>
    <t>Thông tin, tuyên truyền nang cao đời sống tinh thần dân tộc Si La</t>
  </si>
  <si>
    <t>Phim phóng sự</t>
  </si>
  <si>
    <t>Thông tin, tuyên truyền nang cao đời sống tinh thần dân tộc Mảng</t>
  </si>
  <si>
    <t>Thông tin, tuyên truyền nang cao đời sống tinh thần dân tộc Cống</t>
  </si>
  <si>
    <t>Nội dung 4: Hỗ trợ bảo vệ và phát triển các dân tộc thiểu số có khó khăn đặc thù</t>
  </si>
  <si>
    <t>Hỗ trợ bà mẹ mang thai, trẻ em dưới 5 tuổi, các dịch vụ hỗ trợ khác</t>
  </si>
  <si>
    <t>Tại các xã, bản có dân tộc khó khăn đặc thù (Cống, Mảng, Xi La)</t>
  </si>
  <si>
    <t>Phòng Y Tế -Trung tâm Y tế</t>
  </si>
  <si>
    <t>8.2</t>
  </si>
  <si>
    <t>Tiểu dự án 2: Giảm thiểu tình trạng tảo hôn và hôn nhân cận huyết thống trong vùng đồng bào DTTS &amp; MN</t>
  </si>
  <si>
    <t>Công tác tư vấn, can thiệp lồng ghép</t>
  </si>
  <si>
    <t>Hoạt động tư vấn, can thiệp lồng ghép với các chương trình, dự án, mô hình chăm sóc sức khỏe sinh sản, sức khỏe bà mẹ, trẻ em, dân số KHHGĐ, dinh dưỡng, phát triển thể chất liên quan trong lĩnh vực hôn nhân</t>
  </si>
  <si>
    <t>Duy trì và triển khai mô hình tại các xã, trường có tỷ lệ tảo hôn và HNCHT cao</t>
  </si>
  <si>
    <t>Duy trì và triển khai mô hình tại các xã có tỷ lệ tảo hôn và HNCHT cao; nhân rộng các mô hình phù hợp nhằm thay đổi hành vi, khả năng tiếp cận thông tin nhằm ngan ngừa giảm thiểu tình trạng TH&amp;HNCH</t>
  </si>
  <si>
    <t>Kiểm tra, giám sát, đánh giá việc thực hiện các chính sách</t>
  </si>
  <si>
    <t>Dự án 10: Truyền thông, tuyên truyền, vận động trong vùng đồng bào DTTS&amp;MN. Kiểm tra giám sát đánh giá việc tổ chức thực hiện chương trình</t>
  </si>
  <si>
    <t>Tiểu dự án 1:  (Nội dung số 1) Biểu dương, tôn vinh điển hình tiên tiến, phát huy vai trò của người có uy tín; phổ biến giáo dục pháp luật, trợ giúp pháp lý và tuyên truyền, vận động đồng bào; truyền thông phục vụ tổ chức triển khai thực hiện Đề án tổng thể và Chương trình MTQG phát triển KT-XH vùng đồng bào DTTS &amp;MN giai đoạn 2021-2030</t>
  </si>
  <si>
    <t xml:space="preserve"> Biểu dương, tôn vinh điển hình tiên tiến, phát huy vai trò của người có uy tín.</t>
  </si>
  <si>
    <t>Tham quan, học tập kinh nghiệm trong tỉnh</t>
  </si>
  <si>
    <t>02 Đoàn</t>
  </si>
  <si>
    <t>Tập huấn, bồi dưỡng kiến thức cho người có uy tín</t>
  </si>
  <si>
    <t>2 lớp</t>
  </si>
  <si>
    <t>Phổ biến giáo dục pháp luật, trợ giúp pháp lý và tuyên truyền, vận động đồng bào DTTS</t>
  </si>
  <si>
    <t>Phòng Tư pháp</t>
  </si>
  <si>
    <t>Tổ chức hội nghị phổ biến giáo dục pháp luật, trợ giúp pháp lý và tuyên truyền, vận động đồng bào DTTS</t>
  </si>
  <si>
    <t>Hội nghị</t>
  </si>
  <si>
    <t>Biên soạn tài liệu tuyên truyền</t>
  </si>
  <si>
    <t>Tài liệu</t>
  </si>
  <si>
    <t>Truyền thông phục vụ tổ chức triển khai thực hiện Đề án tổng thể và Chương trình MTQG phát triển KT-XH vùng đồng bào DTTS &amp;MN giai đoạn 2021-2030</t>
  </si>
  <si>
    <t>Chương trình</t>
  </si>
  <si>
    <t>Trung tâm VHTT&amp;TT</t>
  </si>
  <si>
    <t>Tiểu dự án 3: Kiểm tra, giám sát, đánh giá, việc tổ chức thực hiện chương trình</t>
  </si>
  <si>
    <t>Cuộc</t>
  </si>
  <si>
    <t>Công tác kiểm tra, giám sát, đánh giá, việc tổ chức thực hiện chương trình</t>
  </si>
  <si>
    <t>Vốn đầu tư phát triển</t>
  </si>
  <si>
    <t>Vốn sự nghiệp</t>
  </si>
  <si>
    <t xml:space="preserve">Chương trình MTQG  phát triển KT_XH vùng đồng bào DTTS &amp; MN  Quyết định số 1719/QĐ-TTg ngày 14/10/2021 của Thủ tướng Chính phủ </t>
  </si>
  <si>
    <t>Vốn 
giải ngân</t>
  </si>
  <si>
    <t>Tên chương trình,
 đề án, chính sách</t>
  </si>
  <si>
    <t>STT</t>
  </si>
  <si>
    <t>Biểu tổng hợp Kết quả thực hiện Chương trình MTQG phát triển KT-XH vùng đồng bào DTTS&amp;MN năm 2023</t>
  </si>
  <si>
    <t>BIỂU TỔNG HỢP</t>
  </si>
  <si>
    <t>Kết quả thực hiện kinh phí đầu tư Chương trình MTQG phát triển KT-XH vùng đồng bào DTTS&amp;MN năm 2023</t>
  </si>
  <si>
    <t>Vốn chưa giao</t>
  </si>
  <si>
    <t>Kết quả giải ngân</t>
  </si>
  <si>
    <t>78 hộ</t>
  </si>
  <si>
    <t>Năm 2023</t>
  </si>
  <si>
    <t>Kế hoạch vốn kéo dài năm 2022 sang năm 2023</t>
  </si>
  <si>
    <t>Ước giải ngân kế hoạch kéo dài đến 31/12/2023</t>
  </si>
  <si>
    <t>Trong đó: giải ngân KLHT</t>
  </si>
  <si>
    <t>xã Pa vệ sủ</t>
  </si>
  <si>
    <t>Hỗ trợ bảo tồn nghề truyền thống bằng phương pháp phát triển sản phẩm mới trên cơ sở kỹ năng truyền thống</t>
  </si>
  <si>
    <t>Lớp truyền dạy sản xuất sản phẩm mới hàng thủ công mới người Cống, Mảng, người Si La (03 lớp, mỗi lớp 10 người, 1 lớp hướng dẫn từ 2 đến 3 sản phẩm mới)</t>
  </si>
  <si>
    <t>Số hoá bài giảng sản xuất sản phẩm mới (3 bài)</t>
  </si>
  <si>
    <t>3 bài</t>
  </si>
  <si>
    <t>Lưu trữ và đào tạo từ xa</t>
  </si>
  <si>
    <t>Thiết kế các mẫu mới hàng thủ công nghiệp</t>
  </si>
  <si>
    <t>Thiết kế, in ấn tem mác, bao bì sản phẩm</t>
  </si>
  <si>
    <t>Chứng nhận, truy suất nguồn gốc cho các sản phẩm mây tre đan.</t>
  </si>
  <si>
    <t>Thông tin truyền thông</t>
  </si>
  <si>
    <t>Xây dựng kênh thông tin quảng bá sản phẩm, truy suất nguồn gốc (website, kênh YouTuBo, ticktoc, fanpage, thê hoting)</t>
  </si>
  <si>
    <t>Quảng bá sản phẩm trên các nền tảng số</t>
  </si>
  <si>
    <t>Biên tập các nội dung truyền thông cộng đồng: Quay phim, chụp ảnh (2.500 tư liệu),viết bài và đưa tin (180 bài viết + tin).</t>
  </si>
  <si>
    <t>Địa điểm tại phòng văn hóa huyện</t>
  </si>
  <si>
    <t>Lớp tập huấn truyền thông cộng đồng (30 người/ 01 lớp/03 lớp, mối lớp 12 ngày)</t>
  </si>
  <si>
    <t>Địa điểm tại 3 xã Nậm Khao, Can Hồ, Vàng San</t>
  </si>
  <si>
    <t>Tập huấn Photovoice - câu truyện đời người (1 lớp 7 ngày, 15 người)</t>
  </si>
  <si>
    <t xml:space="preserve">Địa điểm tại trung tâm huyện </t>
  </si>
  <si>
    <t xml:space="preserve">1 lớp </t>
  </si>
  <si>
    <t>Số hoá bài giảng truyền thông cộng đồng, bài giảng xuất bản các nội dung truyền thông (3 bài)</t>
  </si>
  <si>
    <t xml:space="preserve">3 bài </t>
  </si>
  <si>
    <t>Lớp đào tạo và chuyển giao công nghệ xuất bản các nội dung truyền thông cộng đồng (3 lớp học 7 buổi, mỗi lớp 10 người )</t>
  </si>
  <si>
    <t xml:space="preserve">3 lớp </t>
  </si>
  <si>
    <t>Tổ chức tuyên truyền nâng cao đời sống tinh thần bằng hình thức triển lãm di động "Photovoice - câu truyện đời người" tại 3 xã có người Cống, Mảng, Si La và TT Huyện Mường Tè (dịp 70 năm thành lập đảng bộ huyện Mường Tè) tổng 4 cuộc triển lãm</t>
  </si>
  <si>
    <t>Tại 3 xã Nậm Khao, Can Hồ, Vàng San và TT Huyện Mường Tè</t>
  </si>
  <si>
    <t xml:space="preserve">04 cuộc </t>
  </si>
  <si>
    <t>Năm 2022</t>
  </si>
  <si>
    <t xml:space="preserve">Kế hoạch giao </t>
  </si>
  <si>
    <t>Giải ngân kế hoạch năm 2022 đến thời điểm 31/1/2023</t>
  </si>
  <si>
    <t>Chuyển nguồn năm 2022 sang 2023</t>
  </si>
  <si>
    <t>Nội dung 02: Đầu tư, hỗ trợ phát triển vùng trồng dược liệu quý</t>
  </si>
  <si>
    <t>Nội dung 1+3: Hỗ trợ phát triển sản xuất theo chuỗi giá trị, đa dạng hóa sinh kế</t>
  </si>
  <si>
    <t>Dự án 6: Bảo tồn, phát huy giá trị văn hóa truyền thống tốt đẹp của các DTTS gắn với phát triển du lịch</t>
  </si>
  <si>
    <t>Tỷ lệ giải ngân</t>
  </si>
  <si>
    <t>Kinh phí</t>
  </si>
  <si>
    <t>giải ngân</t>
  </si>
  <si>
    <t>Vốn đã giao</t>
  </si>
  <si>
    <t>Tỷ lệ 
giải ngân tổng vốn %</t>
  </si>
  <si>
    <t>Tỷ lệ 
giải ngân vốn đã giao %</t>
  </si>
  <si>
    <t>Kế hoạch vốn giao năm 2023</t>
  </si>
  <si>
    <t>Thực hiện năm 2023</t>
  </si>
  <si>
    <t>(Kèm theo Báo cáo số:         /BC-PDT ngày     tháng 9 năm 2023 của Phòng Dân tộc) số liệu tính đến ngày 12/9/2023</t>
  </si>
  <si>
    <t>Giải ngân kế hoạch năm 2023 đến thời điểm báo cáo</t>
  </si>
  <si>
    <t>GNKH năm 2022 kéo dài sang năm 2023</t>
  </si>
  <si>
    <t>Tại các xã: Tà Tổng</t>
  </si>
  <si>
    <t>Chủ đầu tư</t>
  </si>
  <si>
    <t>Tổng cộng năm 2023 + vốn kéo dài 2022 sang</t>
  </si>
  <si>
    <t>UBND Thị Trấn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</si>
</sst>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_(* \(#,##0.00\);_(* &quot;-&quot;??_);_(@_)"/>
    <numFmt numFmtId="165" formatCode="_(* #,##0_);_(* \(#,##0\);_(* &quot;-&quot;??_);_(@_)"/>
    <numFmt numFmtId="166" formatCode="_-* #,##0\ _₫_-;\-* #,##0\ _₫_-;_-* &quot;-&quot;??\ _₫_-;_-@_-"/>
    <numFmt numFmtId="167" formatCode="_(* #,##0.0_);_(* \(#,##0.0\);_(* &quot;-&quot;??_);_(@_)"/>
    <numFmt numFmtId="168" formatCode="#,##0.0"/>
    <numFmt numFmtId="169" formatCode="_(* #,##0_);_(* \(#,##0\);_(* &quot;-&quot;_);_(@_)"/>
    <numFmt numFmtId="170" formatCode="_(* #,##0.00_);_(* \(#,##0.00\);_(* &quot;-&quot;&quot;?&quot;&quot;?&quot;_);_(@_)"/>
  </numFmts>
  <fonts count="77">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b/>
      <i/>
      <sz val="10"/>
      <name val="Times New Roman"/>
      <family val="1"/>
    </font>
    <font>
      <b/>
      <sz val="10"/>
      <name val="Times New Roman"/>
      <family val="1"/>
    </font>
    <font>
      <sz val="10"/>
      <color rgb="FF000000"/>
      <name val="Times New Roman"/>
      <family val="1"/>
    </font>
    <font>
      <sz val="10"/>
      <name val="Arial"/>
      <family val="2"/>
    </font>
    <font>
      <sz val="8"/>
      <color theme="1"/>
      <name val="Times New Roman"/>
      <family val="1"/>
    </font>
    <font>
      <sz val="12"/>
      <name val=".VnTime"/>
      <family val="2"/>
    </font>
    <font>
      <sz val="12"/>
      <name val="Times New Roman"/>
      <family val="1"/>
    </font>
    <font>
      <b/>
      <sz val="9"/>
      <color indexed="81"/>
      <name val="Tahoma"/>
      <family val="2"/>
    </font>
    <font>
      <sz val="9"/>
      <color indexed="81"/>
      <name val="Tahoma"/>
      <family val="2"/>
    </font>
    <font>
      <b/>
      <i/>
      <sz val="10"/>
      <color rgb="FF000000"/>
      <name val="Times New Roman"/>
      <family val="1"/>
    </font>
    <font>
      <b/>
      <sz val="10"/>
      <color rgb="FF000000"/>
      <name val="Times New Roman"/>
      <family val="1"/>
    </font>
    <font>
      <b/>
      <i/>
      <sz val="10"/>
      <color theme="1"/>
      <name val="Times New Roman"/>
      <family val="1"/>
    </font>
    <font>
      <sz val="10"/>
      <color theme="1"/>
      <name val="Times New Roman"/>
      <family val="1"/>
    </font>
    <font>
      <b/>
      <sz val="10"/>
      <color theme="1"/>
      <name val="Times New Roman"/>
      <family val="1"/>
    </font>
    <font>
      <sz val="8"/>
      <color rgb="FF000000"/>
      <name val="Times New Roman"/>
      <family val="1"/>
    </font>
    <font>
      <sz val="12"/>
      <color rgb="FF000000"/>
      <name val="Times New Roman"/>
      <family val="1"/>
    </font>
    <font>
      <b/>
      <sz val="12"/>
      <name val="Times New Roman"/>
      <family val="1"/>
    </font>
    <font>
      <i/>
      <sz val="12"/>
      <name val="Times New Roman"/>
      <family val="1"/>
    </font>
    <font>
      <b/>
      <i/>
      <sz val="12"/>
      <name val="Times New Roman"/>
      <family val="1"/>
    </font>
    <font>
      <sz val="9"/>
      <name val="Times New Roman"/>
      <family val="1"/>
    </font>
    <font>
      <b/>
      <sz val="12"/>
      <color theme="1"/>
      <name val="Times New Roman"/>
      <family val="1"/>
    </font>
    <font>
      <b/>
      <sz val="9"/>
      <name val="Times New Roman"/>
      <family val="1"/>
    </font>
    <font>
      <sz val="10"/>
      <color rgb="FFFF0000"/>
      <name val="Times New Roman"/>
      <family val="1"/>
    </font>
    <font>
      <i/>
      <sz val="10"/>
      <name val="Times New Roman"/>
      <family val="1"/>
    </font>
    <font>
      <i/>
      <sz val="9"/>
      <name val="Times New Roman"/>
      <family val="1"/>
    </font>
    <font>
      <sz val="11"/>
      <color indexed="8"/>
      <name val="Calibri"/>
      <family val="2"/>
      <charset val="163"/>
    </font>
    <font>
      <sz val="8"/>
      <name val="Times New Roman"/>
      <family val="1"/>
    </font>
    <font>
      <i/>
      <sz val="8"/>
      <name val="Times New Roman"/>
      <family val="1"/>
    </font>
    <font>
      <b/>
      <i/>
      <sz val="10"/>
      <color rgb="FFFF0000"/>
      <name val="Times New Roman"/>
      <family val="1"/>
    </font>
    <font>
      <sz val="12"/>
      <color theme="1"/>
      <name val="Times New Roman"/>
      <family val="1"/>
    </font>
    <font>
      <b/>
      <sz val="11"/>
      <name val="Times New Roman"/>
      <family val="1"/>
    </font>
    <font>
      <sz val="11"/>
      <name val="Times New Roman"/>
      <family val="1"/>
    </font>
    <font>
      <i/>
      <sz val="11"/>
      <name val="Times New Roman"/>
      <family val="1"/>
    </font>
    <font>
      <sz val="11"/>
      <name val="Cambria"/>
      <family val="1"/>
      <scheme val="major"/>
    </font>
    <font>
      <i/>
      <sz val="11"/>
      <name val="Cambria"/>
      <family val="1"/>
      <scheme val="major"/>
    </font>
    <font>
      <b/>
      <i/>
      <sz val="11"/>
      <name val="Times New Roman"/>
      <family val="1"/>
    </font>
    <font>
      <i/>
      <sz val="11"/>
      <color theme="1"/>
      <name val="Times New Roman"/>
      <family val="1"/>
    </font>
    <font>
      <b/>
      <i/>
      <sz val="11"/>
      <name val="Cambria"/>
      <family val="1"/>
      <scheme val="major"/>
    </font>
    <font>
      <b/>
      <sz val="11"/>
      <name val="Cambria"/>
      <family val="1"/>
      <scheme val="major"/>
    </font>
    <font>
      <sz val="11"/>
      <color indexed="8"/>
      <name val="Calibri"/>
      <family val="2"/>
    </font>
    <font>
      <sz val="10"/>
      <name val="Arial"/>
      <family val="2"/>
      <charset val="163"/>
    </font>
    <font>
      <sz val="12"/>
      <color theme="1"/>
      <name val="Times New Roman"/>
      <family val="2"/>
    </font>
    <font>
      <sz val="10"/>
      <name val="Helv"/>
      <family val="2"/>
    </font>
    <font>
      <sz val="12"/>
      <color theme="1"/>
      <name val="Calibri"/>
      <family val="2"/>
      <scheme val="minor"/>
    </font>
    <font>
      <b/>
      <i/>
      <sz val="10"/>
      <name val="Cambria"/>
      <family val="1"/>
      <scheme val="major"/>
    </font>
    <font>
      <b/>
      <sz val="10"/>
      <name val="Cambria"/>
      <family val="1"/>
      <scheme val="major"/>
    </font>
    <font>
      <sz val="10"/>
      <name val="Cambria"/>
      <family val="1"/>
      <scheme val="major"/>
    </font>
    <font>
      <sz val="14"/>
      <name val="Times New Roman"/>
      <family val="1"/>
    </font>
    <font>
      <sz val="11"/>
      <name val="Times New Roman"/>
      <family val="1"/>
      <charset val="163"/>
    </font>
    <font>
      <sz val="11"/>
      <name val="Cambria"/>
      <family val="1"/>
      <charset val="163"/>
      <scheme val="major"/>
    </font>
    <font>
      <sz val="10"/>
      <name val="Times New Roman"/>
      <family val="1"/>
      <charset val="163"/>
    </font>
    <font>
      <b/>
      <sz val="10"/>
      <color rgb="FFFF0000"/>
      <name val="Times New Roman"/>
      <family val="1"/>
      <charset val="163"/>
    </font>
    <font>
      <sz val="11"/>
      <color rgb="FFFF0000"/>
      <name val="Times New Roman"/>
      <family val="1"/>
      <charset val="163"/>
    </font>
    <font>
      <b/>
      <sz val="10"/>
      <name val="Times New Roman"/>
      <family val="1"/>
      <charset val="163"/>
    </font>
    <font>
      <b/>
      <sz val="11"/>
      <name val="Times New Roman"/>
      <family val="1"/>
      <charset val="163"/>
    </font>
    <font>
      <b/>
      <i/>
      <sz val="11"/>
      <name val="Times New Roman"/>
      <family val="1"/>
      <charset val="163"/>
    </font>
    <font>
      <b/>
      <i/>
      <sz val="11"/>
      <color rgb="FF000000"/>
      <name val="TimesNewRomanPS-BoldItalicMT"/>
    </font>
    <font>
      <sz val="11"/>
      <color rgb="FF000000"/>
      <name val="TimesNewRomanPSMT"/>
    </font>
    <font>
      <b/>
      <sz val="12"/>
      <color rgb="FFFF0000"/>
      <name val="Times New Roman"/>
      <family val="1"/>
    </font>
    <font>
      <sz val="12"/>
      <color rgb="FFFF0000"/>
      <name val="Times New Roman"/>
      <family val="1"/>
    </font>
    <font>
      <b/>
      <sz val="10"/>
      <color rgb="FFFF0000"/>
      <name val="Times New Roman"/>
      <family val="1"/>
    </font>
    <font>
      <i/>
      <sz val="10"/>
      <color rgb="FFFF0000"/>
      <name val="Times New Roman"/>
      <family val="1"/>
    </font>
    <font>
      <b/>
      <i/>
      <sz val="10"/>
      <color rgb="FFFF0000"/>
      <name val="Cambria"/>
      <family val="1"/>
      <scheme val="major"/>
    </font>
    <font>
      <b/>
      <sz val="10"/>
      <color rgb="FFFF0000"/>
      <name val="Cambria"/>
      <family val="1"/>
      <scheme val="major"/>
    </font>
    <font>
      <sz val="10"/>
      <color rgb="FFFF0000"/>
      <name val="Cambria"/>
      <family val="1"/>
      <scheme val="major"/>
    </font>
    <font>
      <sz val="14"/>
      <color rgb="FFFF0000"/>
      <name val="Times New Roman"/>
      <family val="1"/>
    </font>
    <font>
      <b/>
      <i/>
      <sz val="10"/>
      <name val="Times New Roman"/>
      <family val="1"/>
      <charset val="163"/>
    </font>
    <font>
      <b/>
      <i/>
      <sz val="10"/>
      <color rgb="FFFF0000"/>
      <name val="Times New Roman"/>
      <family val="1"/>
      <charset val="163"/>
    </font>
    <font>
      <b/>
      <i/>
      <sz val="10"/>
      <name val="Cambria"/>
      <family val="1"/>
      <charset val="163"/>
      <scheme val="major"/>
    </font>
    <font>
      <b/>
      <i/>
      <sz val="10"/>
      <color rgb="FFFF0000"/>
      <name val="Cambria"/>
      <family val="1"/>
      <charset val="163"/>
      <scheme val="major"/>
    </font>
    <font>
      <b/>
      <sz val="8"/>
      <name val="Times New Roman"/>
      <family val="1"/>
    </font>
    <font>
      <sz val="11"/>
      <color theme="1"/>
      <name val="Times New Roman"/>
      <family val="1"/>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0000"/>
        <bgColor indexed="64"/>
      </patternFill>
    </fill>
  </fills>
  <borders count="1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49">
    <xf numFmtId="0" fontId="0" fillId="0" borderId="0"/>
    <xf numFmtId="164" fontId="7" fillId="0" borderId="0" applyFont="0" applyFill="0" applyBorder="0" applyAlignment="0" applyProtection="0"/>
    <xf numFmtId="0" fontId="8" fillId="0" borderId="0"/>
    <xf numFmtId="164" fontId="10" fillId="0" borderId="0" applyFont="0" applyFill="0" applyBorder="0" applyAlignment="0" applyProtection="0"/>
    <xf numFmtId="0" fontId="8" fillId="0" borderId="0"/>
    <xf numFmtId="164" fontId="11" fillId="0" borderId="0" applyFont="0" applyFill="0" applyBorder="0" applyAlignment="0" applyProtection="0"/>
    <xf numFmtId="0" fontId="11" fillId="0" borderId="0"/>
    <xf numFmtId="164" fontId="8" fillId="0" borderId="0" applyFont="0" applyFill="0" applyBorder="0" applyAlignment="0" applyProtection="0"/>
    <xf numFmtId="0" fontId="8" fillId="0" borderId="0"/>
    <xf numFmtId="0" fontId="3" fillId="0" borderId="0"/>
    <xf numFmtId="43" fontId="2" fillId="0" borderId="0" applyFont="0" applyFill="0" applyBorder="0" applyAlignment="0" applyProtection="0"/>
    <xf numFmtId="0" fontId="30"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1" fillId="0" borderId="0"/>
    <xf numFmtId="164" fontId="10"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0" fontId="44" fillId="0" borderId="0" applyFont="0" applyFill="0" applyBorder="0" applyAlignment="0" applyProtection="0"/>
    <xf numFmtId="164" fontId="1" fillId="0" borderId="0" applyFont="0" applyFill="0" applyBorder="0" applyAlignment="0" applyProtection="0"/>
    <xf numFmtId="164" fontId="4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8" fillId="0" borderId="0"/>
    <xf numFmtId="0" fontId="46" fillId="0" borderId="0"/>
    <xf numFmtId="0" fontId="1" fillId="0" borderId="0"/>
    <xf numFmtId="0" fontId="8" fillId="0" borderId="0"/>
    <xf numFmtId="0" fontId="1" fillId="0" borderId="0"/>
    <xf numFmtId="0" fontId="8" fillId="0" borderId="0"/>
    <xf numFmtId="0" fontId="8" fillId="0" borderId="0"/>
    <xf numFmtId="0" fontId="1" fillId="0" borderId="0"/>
    <xf numFmtId="0" fontId="47" fillId="0" borderId="0"/>
    <xf numFmtId="0" fontId="8" fillId="0" borderId="0"/>
    <xf numFmtId="0" fontId="8" fillId="0" borderId="0"/>
    <xf numFmtId="0" fontId="8" fillId="0" borderId="0"/>
    <xf numFmtId="43" fontId="30" fillId="0" borderId="0" applyFont="0" applyFill="0" applyBorder="0" applyAlignment="0" applyProtection="0"/>
    <xf numFmtId="0" fontId="8" fillId="0" borderId="0"/>
    <xf numFmtId="0" fontId="8" fillId="0" borderId="0"/>
  </cellStyleXfs>
  <cellXfs count="467">
    <xf numFmtId="0" fontId="0" fillId="0" borderId="0" xfId="0" applyFill="1" applyBorder="1" applyAlignment="1">
      <alignment horizontal="left" vertical="top"/>
    </xf>
    <xf numFmtId="0" fontId="9" fillId="2" borderId="3" xfId="4" applyFont="1" applyFill="1" applyBorder="1" applyAlignment="1">
      <alignment horizontal="center" vertical="center" wrapText="1"/>
    </xf>
    <xf numFmtId="166" fontId="9" fillId="2" borderId="3" xfId="1"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166" fontId="9" fillId="2" borderId="3" xfId="5"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0" fillId="0" borderId="0" xfId="0" applyFill="1" applyBorder="1" applyAlignment="1">
      <alignment horizontal="left" vertical="center" wrapText="1"/>
    </xf>
    <xf numFmtId="3" fontId="0" fillId="0" borderId="0" xfId="0" applyNumberFormat="1" applyFill="1" applyBorder="1" applyAlignment="1">
      <alignment horizontal="right" vertical="center" wrapText="1"/>
    </xf>
    <xf numFmtId="165" fontId="14" fillId="0" borderId="3" xfId="1" applyNumberFormat="1" applyFont="1" applyFill="1" applyBorder="1" applyAlignment="1">
      <alignment horizontal="left" vertical="center" wrapText="1"/>
    </xf>
    <xf numFmtId="165" fontId="14" fillId="4" borderId="3" xfId="1"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0" fontId="15" fillId="6" borderId="5" xfId="0" applyFont="1" applyFill="1" applyBorder="1" applyAlignment="1">
      <alignment horizontal="left" vertical="center" wrapText="1"/>
    </xf>
    <xf numFmtId="0" fontId="6" fillId="6"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165" fontId="15" fillId="3" borderId="3" xfId="1" applyNumberFormat="1" applyFont="1" applyFill="1" applyBorder="1" applyAlignment="1">
      <alignment horizontal="left" vertical="center" wrapText="1"/>
    </xf>
    <xf numFmtId="0" fontId="6" fillId="5" borderId="3" xfId="0" applyFont="1" applyFill="1" applyBorder="1" applyAlignment="1">
      <alignment horizontal="center" vertical="center" wrapText="1"/>
    </xf>
    <xf numFmtId="0" fontId="6" fillId="5" borderId="3" xfId="0" applyFont="1" applyFill="1" applyBorder="1" applyAlignment="1">
      <alignment horizontal="left" vertical="center" wrapText="1"/>
    </xf>
    <xf numFmtId="0" fontId="16" fillId="2" borderId="3" xfId="0" applyFont="1" applyFill="1" applyBorder="1" applyAlignment="1">
      <alignment horizontal="center" vertical="center" wrapText="1"/>
    </xf>
    <xf numFmtId="1" fontId="16" fillId="2" borderId="3" xfId="2" applyNumberFormat="1" applyFont="1" applyFill="1" applyBorder="1" applyAlignment="1">
      <alignment vertical="center" wrapText="1"/>
    </xf>
    <xf numFmtId="0" fontId="16" fillId="0" borderId="3" xfId="0" applyFont="1" applyBorder="1" applyAlignment="1">
      <alignment horizontal="center" vertical="center" wrapText="1"/>
    </xf>
    <xf numFmtId="1" fontId="16" fillId="0" borderId="3" xfId="2" applyNumberFormat="1" applyFont="1" applyFill="1" applyBorder="1" applyAlignment="1">
      <alignment vertical="center" wrapText="1"/>
    </xf>
    <xf numFmtId="1" fontId="7" fillId="0" borderId="3" xfId="0" applyNumberFormat="1" applyFont="1" applyFill="1" applyBorder="1" applyAlignment="1">
      <alignment horizontal="center" vertical="center" wrapText="1" shrinkToFit="1"/>
    </xf>
    <xf numFmtId="1" fontId="17" fillId="0" borderId="3" xfId="2" applyNumberFormat="1" applyFont="1" applyFill="1" applyBorder="1" applyAlignment="1">
      <alignment vertical="center" wrapText="1"/>
    </xf>
    <xf numFmtId="165" fontId="7" fillId="0" borderId="3" xfId="1" applyNumberFormat="1" applyFont="1" applyFill="1" applyBorder="1" applyAlignment="1">
      <alignment horizontal="left" vertical="center" wrapText="1"/>
    </xf>
    <xf numFmtId="165" fontId="17" fillId="0" borderId="3" xfId="1" quotePrefix="1" applyNumberFormat="1" applyFont="1" applyFill="1" applyBorder="1" applyAlignment="1">
      <alignment horizontal="right" vertical="center" wrapText="1"/>
    </xf>
    <xf numFmtId="165" fontId="17" fillId="0" borderId="3" xfId="1" applyNumberFormat="1" applyFont="1" applyBorder="1" applyAlignment="1">
      <alignment vertical="center" wrapText="1"/>
    </xf>
    <xf numFmtId="0" fontId="16" fillId="2" borderId="3" xfId="0" applyFont="1" applyFill="1" applyBorder="1" applyAlignment="1">
      <alignment vertical="center" wrapText="1"/>
    </xf>
    <xf numFmtId="0" fontId="17" fillId="2" borderId="3" xfId="0" applyFont="1" applyFill="1" applyBorder="1" applyAlignment="1">
      <alignment horizontal="left" vertical="center" wrapText="1"/>
    </xf>
    <xf numFmtId="165" fontId="17" fillId="2" borderId="3" xfId="3" applyNumberFormat="1" applyFont="1" applyFill="1" applyBorder="1" applyAlignment="1">
      <alignment vertical="center" wrapText="1"/>
    </xf>
    <xf numFmtId="165" fontId="17" fillId="2" borderId="3" xfId="1" applyNumberFormat="1" applyFont="1" applyFill="1" applyBorder="1" applyAlignment="1">
      <alignment horizontal="right" vertical="center" wrapText="1"/>
    </xf>
    <xf numFmtId="0" fontId="6" fillId="4" borderId="3" xfId="0" applyFont="1" applyFill="1" applyBorder="1" applyAlignment="1">
      <alignment horizontal="center" vertical="center" wrapText="1"/>
    </xf>
    <xf numFmtId="0" fontId="18" fillId="4" borderId="3" xfId="0" applyFont="1" applyFill="1" applyBorder="1" applyAlignment="1">
      <alignment horizontal="left" vertical="center" wrapText="1"/>
    </xf>
    <xf numFmtId="0" fontId="7" fillId="4" borderId="3" xfId="0" applyFont="1" applyFill="1" applyBorder="1" applyAlignment="1">
      <alignment horizontal="left" vertical="center" wrapText="1"/>
    </xf>
    <xf numFmtId="165" fontId="14" fillId="0" borderId="3" xfId="1" applyNumberFormat="1" applyFont="1" applyFill="1" applyBorder="1" applyAlignment="1">
      <alignment horizontal="right" vertical="center" wrapText="1"/>
    </xf>
    <xf numFmtId="0" fontId="4" fillId="0" borderId="3" xfId="0" applyFont="1" applyFill="1" applyBorder="1" applyAlignment="1">
      <alignment horizontal="center" vertical="center" wrapText="1"/>
    </xf>
    <xf numFmtId="0" fontId="17" fillId="2" borderId="3" xfId="0" applyFont="1" applyFill="1" applyBorder="1" applyAlignment="1">
      <alignment horizontal="center" vertical="center" wrapText="1"/>
    </xf>
    <xf numFmtId="1" fontId="17" fillId="2" borderId="3" xfId="2" applyNumberFormat="1" applyFont="1" applyFill="1" applyBorder="1" applyAlignment="1">
      <alignment vertical="center" wrapText="1"/>
    </xf>
    <xf numFmtId="165" fontId="7" fillId="0" borderId="3" xfId="1" applyNumberFormat="1" applyFont="1" applyFill="1" applyBorder="1" applyAlignment="1">
      <alignment vertical="center" wrapText="1"/>
    </xf>
    <xf numFmtId="0" fontId="7" fillId="0" borderId="3" xfId="0" applyFont="1" applyFill="1" applyBorder="1" applyAlignment="1">
      <alignment horizontal="center" vertical="center" wrapText="1"/>
    </xf>
    <xf numFmtId="0" fontId="17" fillId="2" borderId="3" xfId="0" applyFont="1" applyFill="1" applyBorder="1" applyAlignment="1">
      <alignment vertical="center" wrapText="1"/>
    </xf>
    <xf numFmtId="0" fontId="18" fillId="4" borderId="3" xfId="0" applyFont="1" applyFill="1" applyBorder="1" applyAlignment="1">
      <alignment horizontal="center" vertical="center" wrapText="1"/>
    </xf>
    <xf numFmtId="0" fontId="18" fillId="4" borderId="3" xfId="0" applyFont="1" applyFill="1" applyBorder="1" applyAlignment="1">
      <alignment vertical="center" wrapText="1"/>
    </xf>
    <xf numFmtId="3" fontId="7" fillId="4" borderId="3" xfId="0" applyNumberFormat="1" applyFont="1" applyFill="1" applyBorder="1" applyAlignment="1">
      <alignment horizontal="right" vertical="center" wrapText="1"/>
    </xf>
    <xf numFmtId="165" fontId="17" fillId="2" borderId="3" xfId="1" applyNumberFormat="1" applyFont="1" applyFill="1" applyBorder="1" applyAlignment="1">
      <alignment vertical="center" wrapText="1"/>
    </xf>
    <xf numFmtId="165" fontId="16" fillId="2" borderId="3" xfId="1" applyNumberFormat="1" applyFont="1" applyFill="1" applyBorder="1" applyAlignment="1">
      <alignment vertical="center" wrapText="1"/>
    </xf>
    <xf numFmtId="0" fontId="7" fillId="0" borderId="4" xfId="0" applyFont="1" applyFill="1" applyBorder="1" applyAlignment="1">
      <alignment horizontal="center" vertical="center" wrapText="1"/>
    </xf>
    <xf numFmtId="0" fontId="17" fillId="2" borderId="4" xfId="0" applyFont="1" applyFill="1" applyBorder="1" applyAlignment="1">
      <alignment vertical="center" wrapText="1"/>
    </xf>
    <xf numFmtId="165" fontId="17" fillId="2" borderId="4" xfId="1" applyNumberFormat="1" applyFont="1" applyFill="1" applyBorder="1" applyAlignment="1">
      <alignment vertical="center" wrapText="1"/>
    </xf>
    <xf numFmtId="165" fontId="14" fillId="0" borderId="3" xfId="1" applyNumberFormat="1" applyFont="1" applyFill="1" applyBorder="1" applyAlignment="1">
      <alignment horizontal="center" vertical="center" wrapText="1"/>
    </xf>
    <xf numFmtId="165" fontId="7" fillId="0" borderId="3" xfId="1" applyNumberFormat="1" applyFont="1" applyFill="1" applyBorder="1" applyAlignment="1">
      <alignment horizontal="right" vertical="center" wrapText="1"/>
    </xf>
    <xf numFmtId="165" fontId="16" fillId="2" borderId="3" xfId="1" applyNumberFormat="1" applyFont="1" applyFill="1" applyBorder="1" applyAlignment="1">
      <alignment horizontal="right" vertical="center" wrapText="1"/>
    </xf>
    <xf numFmtId="165" fontId="7" fillId="0" borderId="4" xfId="1" applyNumberFormat="1" applyFont="1" applyFill="1" applyBorder="1" applyAlignment="1">
      <alignment horizontal="right" vertical="center" wrapText="1"/>
    </xf>
    <xf numFmtId="165" fontId="7" fillId="0" borderId="4" xfId="1" applyNumberFormat="1" applyFont="1" applyFill="1" applyBorder="1" applyAlignment="1">
      <alignment horizontal="left" vertical="center" wrapText="1"/>
    </xf>
    <xf numFmtId="165" fontId="15" fillId="6" borderId="5" xfId="1" applyNumberFormat="1" applyFont="1" applyFill="1" applyBorder="1" applyAlignment="1">
      <alignment horizontal="left" vertical="center" wrapText="1"/>
    </xf>
    <xf numFmtId="165" fontId="15" fillId="6" borderId="5" xfId="1" applyNumberFormat="1" applyFont="1" applyFill="1" applyBorder="1" applyAlignment="1">
      <alignment horizontal="right" vertical="center" wrapText="1"/>
    </xf>
    <xf numFmtId="165" fontId="7" fillId="3" borderId="3" xfId="1" applyNumberFormat="1" applyFont="1" applyFill="1" applyBorder="1" applyAlignment="1">
      <alignment horizontal="left" vertical="center" wrapText="1"/>
    </xf>
    <xf numFmtId="165" fontId="15" fillId="5" borderId="3" xfId="1" applyNumberFormat="1" applyFont="1" applyFill="1" applyBorder="1" applyAlignment="1">
      <alignment horizontal="left" vertical="center" wrapText="1"/>
    </xf>
    <xf numFmtId="165" fontId="7" fillId="5" borderId="3" xfId="1" applyNumberFormat="1" applyFont="1" applyFill="1" applyBorder="1" applyAlignment="1">
      <alignment horizontal="left" vertical="center" wrapText="1"/>
    </xf>
    <xf numFmtId="165" fontId="15" fillId="5" borderId="3" xfId="1" applyNumberFormat="1" applyFont="1" applyFill="1" applyBorder="1" applyAlignment="1">
      <alignment horizontal="right" vertical="center" wrapText="1"/>
    </xf>
    <xf numFmtId="165" fontId="7" fillId="2" borderId="3" xfId="1" applyNumberFormat="1" applyFont="1" applyFill="1" applyBorder="1" applyAlignment="1">
      <alignment horizontal="right" vertical="center" wrapText="1"/>
    </xf>
    <xf numFmtId="165" fontId="15" fillId="3" borderId="3" xfId="1" applyNumberFormat="1" applyFont="1" applyFill="1" applyBorder="1" applyAlignment="1">
      <alignment horizontal="right" vertical="center" wrapText="1"/>
    </xf>
    <xf numFmtId="165" fontId="15" fillId="4" borderId="3" xfId="1" applyNumberFormat="1" applyFont="1" applyFill="1" applyBorder="1" applyAlignment="1">
      <alignment horizontal="left" vertical="center" wrapText="1"/>
    </xf>
    <xf numFmtId="165" fontId="15" fillId="4" borderId="3" xfId="1" applyNumberFormat="1" applyFont="1" applyFill="1" applyBorder="1" applyAlignment="1">
      <alignment horizontal="right" vertical="center" wrapText="1"/>
    </xf>
    <xf numFmtId="165" fontId="7" fillId="4" borderId="3" xfId="1" applyNumberFormat="1" applyFont="1" applyFill="1" applyBorder="1" applyAlignment="1">
      <alignment horizontal="left" vertical="center" wrapText="1"/>
    </xf>
    <xf numFmtId="165" fontId="17" fillId="2" borderId="3" xfId="1" quotePrefix="1" applyNumberFormat="1" applyFont="1" applyFill="1" applyBorder="1" applyAlignment="1">
      <alignment horizontal="right" vertical="center" wrapText="1"/>
    </xf>
    <xf numFmtId="0" fontId="19" fillId="3" borderId="3" xfId="0" applyFont="1" applyFill="1" applyBorder="1" applyAlignment="1">
      <alignment horizontal="left" vertical="center" wrapText="1"/>
    </xf>
    <xf numFmtId="0" fontId="19" fillId="5" borderId="3" xfId="0" applyFont="1" applyFill="1" applyBorder="1" applyAlignment="1">
      <alignment horizontal="left" vertical="center" wrapText="1"/>
    </xf>
    <xf numFmtId="0" fontId="19" fillId="0" borderId="3" xfId="0" applyFont="1" applyFill="1" applyBorder="1" applyAlignment="1">
      <alignment horizontal="left" vertical="center" wrapText="1"/>
    </xf>
    <xf numFmtId="1" fontId="9" fillId="0" borderId="3" xfId="2" applyNumberFormat="1" applyFont="1" applyFill="1" applyBorder="1" applyAlignment="1">
      <alignment horizontal="center" vertical="center" wrapText="1"/>
    </xf>
    <xf numFmtId="0" fontId="19" fillId="4" borderId="3"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28" fillId="2" borderId="0" xfId="0" applyFont="1" applyFill="1" applyBorder="1" applyAlignment="1">
      <alignment horizontal="left" vertical="center" wrapText="1"/>
    </xf>
    <xf numFmtId="0" fontId="24" fillId="2" borderId="0" xfId="0" applyFont="1" applyFill="1" applyBorder="1" applyAlignment="1">
      <alignment horizontal="center" vertical="center" wrapText="1"/>
    </xf>
    <xf numFmtId="0" fontId="29" fillId="2" borderId="0" xfId="0" applyFont="1" applyFill="1" applyBorder="1" applyAlignment="1">
      <alignment horizontal="center" vertical="center" wrapText="1"/>
    </xf>
    <xf numFmtId="0" fontId="35" fillId="2" borderId="11" xfId="14" applyFont="1" applyFill="1" applyBorder="1" applyAlignment="1">
      <alignment vertical="center" wrapText="1"/>
    </xf>
    <xf numFmtId="3" fontId="35" fillId="2" borderId="11" xfId="14" applyNumberFormat="1" applyFont="1" applyFill="1" applyBorder="1" applyAlignment="1">
      <alignment vertical="center" wrapText="1"/>
    </xf>
    <xf numFmtId="3" fontId="35" fillId="2" borderId="11" xfId="14" quotePrefix="1" applyNumberFormat="1" applyFont="1" applyFill="1" applyBorder="1" applyAlignment="1">
      <alignment horizontal="center" vertical="center" wrapText="1"/>
    </xf>
    <xf numFmtId="3" fontId="36" fillId="2" borderId="11" xfId="14" quotePrefix="1" applyNumberFormat="1" applyFont="1" applyFill="1" applyBorder="1" applyAlignment="1">
      <alignment horizontal="center" vertical="center" wrapText="1"/>
    </xf>
    <xf numFmtId="169" fontId="35" fillId="2" borderId="11" xfId="18" applyNumberFormat="1" applyFont="1" applyFill="1" applyBorder="1" applyAlignment="1">
      <alignment vertical="center" wrapText="1"/>
    </xf>
    <xf numFmtId="3" fontId="37" fillId="2" borderId="11" xfId="14" quotePrefix="1" applyNumberFormat="1" applyFont="1" applyFill="1" applyBorder="1" applyAlignment="1">
      <alignment horizontal="center" vertical="center" wrapText="1"/>
    </xf>
    <xf numFmtId="0" fontId="36" fillId="2" borderId="11" xfId="14" applyFont="1" applyFill="1" applyBorder="1" applyAlignment="1">
      <alignment horizontal="center" vertical="center"/>
    </xf>
    <xf numFmtId="0" fontId="36" fillId="2" borderId="11" xfId="14" applyFont="1" applyFill="1" applyBorder="1" applyAlignment="1">
      <alignment horizontal="left" vertical="center" wrapText="1"/>
    </xf>
    <xf numFmtId="0" fontId="37" fillId="2" borderId="11" xfId="14" applyFont="1" applyFill="1" applyBorder="1" applyAlignment="1">
      <alignment vertical="center"/>
    </xf>
    <xf numFmtId="169" fontId="36" fillId="2" borderId="11" xfId="18" applyNumberFormat="1" applyFont="1" applyFill="1" applyBorder="1" applyAlignment="1">
      <alignment vertical="center" wrapText="1"/>
    </xf>
    <xf numFmtId="169" fontId="36" fillId="2" borderId="11" xfId="18" applyNumberFormat="1" applyFont="1" applyFill="1" applyBorder="1" applyAlignment="1">
      <alignment vertical="center"/>
    </xf>
    <xf numFmtId="0" fontId="40" fillId="2" borderId="11" xfId="14" applyFont="1" applyFill="1" applyBorder="1" applyAlignment="1">
      <alignment horizontal="center" vertical="center"/>
    </xf>
    <xf numFmtId="3" fontId="40" fillId="2" borderId="11" xfId="14" quotePrefix="1" applyNumberFormat="1" applyFont="1" applyFill="1" applyBorder="1" applyAlignment="1">
      <alignment horizontal="center" vertical="center" wrapText="1"/>
    </xf>
    <xf numFmtId="0" fontId="36" fillId="2" borderId="11" xfId="14" applyFont="1" applyFill="1" applyBorder="1" applyAlignment="1">
      <alignment horizontal="center" vertical="center" wrapText="1"/>
    </xf>
    <xf numFmtId="0" fontId="37" fillId="2" borderId="11" xfId="14" applyFont="1" applyFill="1" applyBorder="1" applyAlignment="1">
      <alignment horizontal="justify" vertical="center" wrapText="1"/>
    </xf>
    <xf numFmtId="0" fontId="36" fillId="2" borderId="11" xfId="14" applyFont="1" applyFill="1" applyBorder="1" applyAlignment="1">
      <alignment vertical="center" wrapText="1"/>
    </xf>
    <xf numFmtId="0" fontId="37" fillId="2" borderId="11" xfId="14" applyFont="1" applyFill="1" applyBorder="1" applyAlignment="1">
      <alignment horizontal="center" vertical="center"/>
    </xf>
    <xf numFmtId="0" fontId="37" fillId="2" borderId="11" xfId="14" applyFont="1" applyFill="1" applyBorder="1" applyAlignment="1">
      <alignment horizontal="left" vertical="center" wrapText="1"/>
    </xf>
    <xf numFmtId="0" fontId="37" fillId="2" borderId="11" xfId="14" applyFont="1" applyFill="1" applyBorder="1" applyAlignment="1">
      <alignment horizontal="center" vertical="center" wrapText="1"/>
    </xf>
    <xf numFmtId="169" fontId="35" fillId="2" borderId="11" xfId="18" applyNumberFormat="1" applyFont="1" applyFill="1" applyBorder="1" applyAlignment="1">
      <alignment vertical="center"/>
    </xf>
    <xf numFmtId="3" fontId="37" fillId="2" borderId="11" xfId="14" quotePrefix="1" applyNumberFormat="1" applyFont="1" applyFill="1" applyBorder="1" applyAlignment="1">
      <alignment horizontal="left" vertical="center" wrapText="1"/>
    </xf>
    <xf numFmtId="0" fontId="5" fillId="2" borderId="0" xfId="14" applyFont="1" applyFill="1"/>
    <xf numFmtId="3" fontId="36" fillId="2" borderId="11" xfId="14" quotePrefix="1" applyNumberFormat="1" applyFont="1" applyFill="1" applyBorder="1" applyAlignment="1">
      <alignment horizontal="left" vertical="center" wrapText="1"/>
    </xf>
    <xf numFmtId="3" fontId="35" fillId="2" borderId="11" xfId="14" quotePrefix="1" applyNumberFormat="1" applyFont="1" applyFill="1" applyBorder="1" applyAlignment="1">
      <alignment horizontal="right" vertical="center" wrapText="1"/>
    </xf>
    <xf numFmtId="1" fontId="36" fillId="2" borderId="11" xfId="14" quotePrefix="1" applyNumberFormat="1" applyFont="1" applyFill="1" applyBorder="1" applyAlignment="1">
      <alignment horizontal="center" vertical="center" wrapText="1"/>
    </xf>
    <xf numFmtId="1" fontId="36" fillId="2" borderId="11" xfId="14" quotePrefix="1" applyNumberFormat="1" applyFont="1" applyFill="1" applyBorder="1" applyAlignment="1">
      <alignment horizontal="right" vertical="center" wrapText="1"/>
    </xf>
    <xf numFmtId="169" fontId="36" fillId="2" borderId="11" xfId="14" applyNumberFormat="1" applyFont="1" applyFill="1" applyBorder="1" applyAlignment="1">
      <alignment horizontal="right" vertical="center" wrapText="1"/>
    </xf>
    <xf numFmtId="3" fontId="39" fillId="2" borderId="11" xfId="14" quotePrefix="1" applyNumberFormat="1" applyFont="1" applyFill="1" applyBorder="1" applyAlignment="1">
      <alignment horizontal="left" vertical="center" wrapText="1"/>
    </xf>
    <xf numFmtId="3" fontId="38" fillId="2" borderId="11" xfId="14" quotePrefix="1" applyNumberFormat="1" applyFont="1" applyFill="1" applyBorder="1" applyAlignment="1">
      <alignment horizontal="center" vertical="center" wrapText="1"/>
    </xf>
    <xf numFmtId="3" fontId="39" fillId="2" borderId="11" xfId="14" quotePrefix="1" applyNumberFormat="1" applyFont="1" applyFill="1" applyBorder="1" applyAlignment="1">
      <alignment horizontal="center" vertical="center" wrapText="1"/>
    </xf>
    <xf numFmtId="0" fontId="6" fillId="2" borderId="0" xfId="14" applyFont="1" applyFill="1"/>
    <xf numFmtId="0" fontId="38" fillId="2" borderId="11" xfId="14" applyFont="1" applyFill="1" applyBorder="1" applyAlignment="1">
      <alignment horizontal="center" vertical="center" wrapText="1"/>
    </xf>
    <xf numFmtId="3" fontId="38" fillId="2" borderId="11" xfId="14" quotePrefix="1" applyNumberFormat="1" applyFont="1" applyFill="1" applyBorder="1" applyAlignment="1">
      <alignment horizontal="left" vertical="center" wrapText="1"/>
    </xf>
    <xf numFmtId="3" fontId="43" fillId="2" borderId="11" xfId="14" quotePrefix="1" applyNumberFormat="1" applyFont="1" applyFill="1" applyBorder="1" applyAlignment="1">
      <alignment horizontal="center" vertical="center" wrapText="1"/>
    </xf>
    <xf numFmtId="1" fontId="38" fillId="2" borderId="11" xfId="14" quotePrefix="1" applyNumberFormat="1" applyFont="1" applyFill="1" applyBorder="1" applyAlignment="1">
      <alignment horizontal="right" vertical="center" wrapText="1"/>
    </xf>
    <xf numFmtId="169" fontId="35" fillId="2" borderId="11" xfId="14" applyNumberFormat="1" applyFont="1" applyFill="1" applyBorder="1" applyAlignment="1">
      <alignment horizontal="right" vertical="center" wrapText="1"/>
    </xf>
    <xf numFmtId="0" fontId="36" fillId="2" borderId="11" xfId="14" applyFont="1" applyFill="1" applyBorder="1" applyAlignment="1">
      <alignment horizontal="justify" vertical="center" wrapText="1"/>
    </xf>
    <xf numFmtId="0" fontId="35" fillId="2" borderId="11" xfId="14" applyFont="1" applyFill="1" applyBorder="1" applyAlignment="1">
      <alignment horizontal="center" vertical="center"/>
    </xf>
    <xf numFmtId="0" fontId="35" fillId="2" borderId="11" xfId="14" applyFont="1" applyFill="1" applyBorder="1" applyAlignment="1">
      <alignment horizontal="left" vertical="center" wrapText="1"/>
    </xf>
    <xf numFmtId="0" fontId="40" fillId="2" borderId="11" xfId="14" applyFont="1" applyFill="1" applyBorder="1" applyAlignment="1">
      <alignment horizontal="left" vertical="center"/>
    </xf>
    <xf numFmtId="3" fontId="6" fillId="2" borderId="0" xfId="14" applyNumberFormat="1" applyFont="1" applyFill="1"/>
    <xf numFmtId="0" fontId="36" fillId="2" borderId="11" xfId="14" applyFont="1" applyFill="1" applyBorder="1" applyAlignment="1">
      <alignment horizontal="center"/>
    </xf>
    <xf numFmtId="0" fontId="40" fillId="2" borderId="11" xfId="14" applyFont="1" applyFill="1" applyBorder="1" applyAlignment="1">
      <alignment horizontal="center"/>
    </xf>
    <xf numFmtId="3" fontId="4" fillId="2" borderId="0" xfId="14" applyNumberFormat="1" applyFont="1" applyFill="1"/>
    <xf numFmtId="0" fontId="4" fillId="2" borderId="0" xfId="14" applyFont="1" applyFill="1"/>
    <xf numFmtId="0" fontId="35" fillId="2" borderId="11" xfId="14" applyFont="1" applyFill="1" applyBorder="1" applyAlignment="1">
      <alignment horizontal="justify" vertical="center" wrapText="1"/>
    </xf>
    <xf numFmtId="0" fontId="35" fillId="2" borderId="11" xfId="14" applyFont="1" applyFill="1" applyBorder="1" applyAlignment="1">
      <alignment horizontal="left"/>
    </xf>
    <xf numFmtId="0" fontId="35" fillId="2" borderId="11" xfId="14" applyFont="1" applyFill="1" applyBorder="1" applyAlignment="1">
      <alignment horizontal="center"/>
    </xf>
    <xf numFmtId="3" fontId="36" fillId="2" borderId="11" xfId="14" applyNumberFormat="1" applyFont="1" applyFill="1" applyBorder="1" applyAlignment="1">
      <alignment horizontal="center" vertical="center"/>
    </xf>
    <xf numFmtId="0" fontId="35" fillId="2" borderId="11" xfId="14" applyFont="1" applyFill="1" applyBorder="1" applyAlignment="1">
      <alignment vertical="center"/>
    </xf>
    <xf numFmtId="169" fontId="35" fillId="2" borderId="11" xfId="14" applyNumberFormat="1" applyFont="1" applyFill="1" applyBorder="1" applyAlignment="1">
      <alignment vertical="center" wrapText="1"/>
    </xf>
    <xf numFmtId="0" fontId="36" fillId="2" borderId="11" xfId="14" applyFont="1" applyFill="1" applyBorder="1" applyAlignment="1">
      <alignment horizontal="right" vertical="center"/>
    </xf>
    <xf numFmtId="0" fontId="36" fillId="2" borderId="11" xfId="14" applyFont="1" applyFill="1" applyBorder="1" applyAlignment="1">
      <alignment horizontal="left" vertical="center"/>
    </xf>
    <xf numFmtId="0" fontId="36" fillId="2" borderId="11" xfId="14" applyFont="1" applyFill="1" applyBorder="1" applyAlignment="1">
      <alignment vertical="center"/>
    </xf>
    <xf numFmtId="0" fontId="37" fillId="2" borderId="11" xfId="14" applyFont="1" applyFill="1" applyBorder="1" applyAlignment="1">
      <alignment horizontal="left" vertical="center"/>
    </xf>
    <xf numFmtId="0" fontId="36" fillId="2" borderId="11" xfId="14" quotePrefix="1" applyFont="1" applyFill="1" applyBorder="1" applyAlignment="1">
      <alignment horizontal="center" vertical="center"/>
    </xf>
    <xf numFmtId="0" fontId="28" fillId="2" borderId="11" xfId="14" applyFont="1" applyFill="1" applyBorder="1" applyAlignment="1">
      <alignment horizontal="left" vertical="center" wrapText="1"/>
    </xf>
    <xf numFmtId="0" fontId="28" fillId="2" borderId="11" xfId="14" applyFont="1" applyFill="1" applyBorder="1" applyAlignment="1">
      <alignment horizontal="center" vertical="center" wrapText="1"/>
    </xf>
    <xf numFmtId="0" fontId="28" fillId="2" borderId="11" xfId="14" quotePrefix="1" applyFont="1" applyFill="1" applyBorder="1" applyAlignment="1">
      <alignment horizontal="center" vertical="center"/>
    </xf>
    <xf numFmtId="0" fontId="28" fillId="2" borderId="11" xfId="14" applyFont="1" applyFill="1" applyBorder="1" applyAlignment="1">
      <alignment horizontal="center" vertical="center"/>
    </xf>
    <xf numFmtId="0" fontId="1" fillId="0" borderId="0" xfId="33"/>
    <xf numFmtId="0" fontId="1" fillId="0" borderId="0" xfId="33" applyAlignment="1">
      <alignment horizontal="center"/>
    </xf>
    <xf numFmtId="3" fontId="1" fillId="0" borderId="0" xfId="33" applyNumberFormat="1"/>
    <xf numFmtId="4" fontId="11" fillId="0" borderId="11" xfId="33" applyNumberFormat="1" applyFont="1" applyBorder="1" applyAlignment="1">
      <alignment horizontal="center" vertical="center"/>
    </xf>
    <xf numFmtId="3" fontId="34" fillId="0" borderId="11" xfId="33" applyNumberFormat="1" applyFont="1" applyBorder="1" applyAlignment="1">
      <alignment horizontal="center" vertical="center"/>
    </xf>
    <xf numFmtId="0" fontId="48" fillId="0" borderId="0" xfId="33" applyFont="1"/>
    <xf numFmtId="3" fontId="25" fillId="0" borderId="11" xfId="33" applyNumberFormat="1" applyFont="1" applyBorder="1" applyAlignment="1">
      <alignment horizontal="center" vertical="center" wrapText="1"/>
    </xf>
    <xf numFmtId="0" fontId="34" fillId="0" borderId="0" xfId="33" applyFont="1"/>
    <xf numFmtId="0" fontId="21" fillId="2" borderId="0" xfId="0" applyFont="1" applyFill="1" applyBorder="1" applyAlignment="1">
      <alignment vertical="center" wrapText="1"/>
    </xf>
    <xf numFmtId="0" fontId="36" fillId="2" borderId="11" xfId="14" quotePrefix="1" applyFont="1" applyFill="1" applyBorder="1" applyAlignment="1">
      <alignment horizontal="justify" vertical="center" wrapText="1"/>
    </xf>
    <xf numFmtId="0" fontId="4" fillId="2" borderId="0" xfId="14" applyFont="1" applyFill="1" applyAlignment="1">
      <alignment horizontal="center"/>
    </xf>
    <xf numFmtId="0" fontId="4" fillId="2" borderId="0" xfId="14" applyFont="1" applyFill="1" applyAlignment="1"/>
    <xf numFmtId="0" fontId="4" fillId="2" borderId="0" xfId="14" applyFont="1" applyFill="1" applyBorder="1" applyAlignment="1">
      <alignment horizontal="center" vertical="center" wrapText="1"/>
    </xf>
    <xf numFmtId="0" fontId="28" fillId="2" borderId="0" xfId="14" applyFont="1" applyFill="1"/>
    <xf numFmtId="0" fontId="37" fillId="2" borderId="11" xfId="14" quotePrefix="1" applyFont="1" applyFill="1" applyBorder="1" applyAlignment="1">
      <alignment horizontal="left" vertical="center" wrapText="1"/>
    </xf>
    <xf numFmtId="169" fontId="49" fillId="2" borderId="0" xfId="14" applyNumberFormat="1" applyFont="1" applyFill="1"/>
    <xf numFmtId="0" fontId="49" fillId="2" borderId="0" xfId="14" applyFont="1" applyFill="1"/>
    <xf numFmtId="0" fontId="50" fillId="2" borderId="0" xfId="14" applyFont="1" applyFill="1"/>
    <xf numFmtId="3" fontId="4" fillId="2" borderId="11" xfId="14" quotePrefix="1" applyNumberFormat="1" applyFont="1" applyFill="1" applyBorder="1" applyAlignment="1">
      <alignment horizontal="center" vertical="center" wrapText="1"/>
    </xf>
    <xf numFmtId="0" fontId="36" fillId="2" borderId="13" xfId="14" applyFont="1" applyFill="1" applyBorder="1" applyAlignment="1">
      <alignment horizontal="justify" vertical="center" wrapText="1"/>
    </xf>
    <xf numFmtId="0" fontId="36" fillId="2" borderId="13" xfId="14" applyFont="1" applyFill="1" applyBorder="1" applyAlignment="1">
      <alignment horizontal="center" vertical="center"/>
    </xf>
    <xf numFmtId="169" fontId="36" fillId="2" borderId="13" xfId="14" applyNumberFormat="1" applyFont="1" applyFill="1" applyBorder="1" applyAlignment="1">
      <alignment vertical="center" wrapText="1"/>
    </xf>
    <xf numFmtId="169" fontId="36" fillId="2" borderId="11" xfId="14" applyNumberFormat="1" applyFont="1" applyFill="1" applyBorder="1" applyAlignment="1">
      <alignment vertical="center" wrapText="1"/>
    </xf>
    <xf numFmtId="0" fontId="51" fillId="2" borderId="0" xfId="14" applyFont="1" applyFill="1"/>
    <xf numFmtId="0" fontId="52" fillId="2" borderId="0" xfId="14" applyFont="1" applyFill="1" applyAlignment="1"/>
    <xf numFmtId="3" fontId="36" fillId="2" borderId="11" xfId="14" quotePrefix="1" applyNumberFormat="1" applyFont="1" applyFill="1" applyBorder="1" applyAlignment="1">
      <alignment vertical="center" wrapText="1"/>
    </xf>
    <xf numFmtId="0" fontId="38" fillId="2" borderId="11" xfId="14" applyFont="1" applyFill="1" applyBorder="1" applyAlignment="1">
      <alignment horizontal="center" vertical="center"/>
    </xf>
    <xf numFmtId="3" fontId="1" fillId="0" borderId="0" xfId="33" applyNumberFormat="1" applyAlignment="1">
      <alignment horizontal="center"/>
    </xf>
    <xf numFmtId="169" fontId="6" fillId="2" borderId="0" xfId="14" applyNumberFormat="1" applyFont="1" applyFill="1"/>
    <xf numFmtId="0" fontId="25" fillId="2" borderId="0" xfId="33" applyFont="1" applyFill="1" applyAlignment="1"/>
    <xf numFmtId="3" fontId="5" fillId="2" borderId="0" xfId="14" applyNumberFormat="1" applyFont="1" applyFill="1"/>
    <xf numFmtId="0" fontId="59" fillId="2" borderId="11" xfId="14" applyFont="1" applyFill="1" applyBorder="1" applyAlignment="1">
      <alignment horizontal="center" vertical="center"/>
    </xf>
    <xf numFmtId="0" fontId="36" fillId="2" borderId="14" xfId="14" applyFont="1" applyFill="1" applyBorder="1" applyAlignment="1">
      <alignment horizontal="center" vertical="center"/>
    </xf>
    <xf numFmtId="0" fontId="36" fillId="2" borderId="14" xfId="14" applyFont="1" applyFill="1" applyBorder="1" applyAlignment="1">
      <alignment horizontal="left" vertical="center" wrapText="1"/>
    </xf>
    <xf numFmtId="0" fontId="36" fillId="2" borderId="14" xfId="14" applyFont="1" applyFill="1" applyBorder="1" applyAlignment="1">
      <alignment horizontal="left" vertical="center"/>
    </xf>
    <xf numFmtId="0" fontId="36" fillId="2" borderId="14" xfId="14" applyFont="1" applyFill="1" applyBorder="1" applyAlignment="1">
      <alignment vertical="center"/>
    </xf>
    <xf numFmtId="169" fontId="4" fillId="2" borderId="0" xfId="14" applyNumberFormat="1" applyFont="1" applyFill="1"/>
    <xf numFmtId="169" fontId="5" fillId="2" borderId="0" xfId="14" applyNumberFormat="1" applyFont="1" applyFill="1"/>
    <xf numFmtId="3" fontId="4" fillId="2" borderId="0" xfId="0" applyNumberFormat="1" applyFont="1" applyFill="1" applyBorder="1" applyAlignment="1">
      <alignment horizontal="left" vertical="center" wrapText="1"/>
    </xf>
    <xf numFmtId="4" fontId="4" fillId="2" borderId="0" xfId="0" applyNumberFormat="1" applyFont="1" applyFill="1" applyBorder="1" applyAlignment="1">
      <alignment horizontal="left" vertical="center" wrapText="1"/>
    </xf>
    <xf numFmtId="0" fontId="33" fillId="2" borderId="0" xfId="14" applyFont="1" applyFill="1"/>
    <xf numFmtId="0" fontId="65" fillId="2" borderId="0" xfId="14" applyFont="1" applyFill="1"/>
    <xf numFmtId="0" fontId="27" fillId="2" borderId="0" xfId="14" applyFont="1" applyFill="1"/>
    <xf numFmtId="0" fontId="67" fillId="2" borderId="0" xfId="14" applyFont="1" applyFill="1"/>
    <xf numFmtId="0" fontId="68" fillId="2" borderId="0" xfId="14" applyFont="1" applyFill="1"/>
    <xf numFmtId="0" fontId="69" fillId="2" borderId="0" xfId="14" applyFont="1" applyFill="1"/>
    <xf numFmtId="0" fontId="66" fillId="2" borderId="0" xfId="14" applyFont="1" applyFill="1"/>
    <xf numFmtId="0" fontId="36" fillId="2" borderId="14" xfId="14" applyFont="1" applyFill="1" applyBorder="1" applyAlignment="1">
      <alignment horizontal="center" vertical="center" wrapText="1"/>
    </xf>
    <xf numFmtId="0" fontId="36" fillId="2" borderId="15" xfId="14" applyFont="1" applyFill="1" applyBorder="1" applyAlignment="1">
      <alignment horizontal="center" vertical="center" wrapText="1"/>
    </xf>
    <xf numFmtId="0" fontId="35" fillId="2" borderId="11" xfId="14" applyFont="1" applyFill="1" applyBorder="1" applyAlignment="1">
      <alignment horizontal="center" vertical="center" wrapText="1"/>
    </xf>
    <xf numFmtId="0" fontId="31" fillId="2" borderId="2" xfId="0" applyFont="1" applyFill="1" applyBorder="1" applyAlignment="1">
      <alignment horizontal="left" vertical="center" wrapText="1"/>
    </xf>
    <xf numFmtId="165" fontId="4" fillId="2" borderId="2" xfId="1" applyNumberFormat="1" applyFont="1" applyFill="1" applyBorder="1" applyAlignment="1">
      <alignment horizontal="left" vertical="center" wrapText="1"/>
    </xf>
    <xf numFmtId="165" fontId="36" fillId="2" borderId="2" xfId="1" applyNumberFormat="1" applyFont="1" applyFill="1" applyBorder="1" applyAlignment="1">
      <alignment horizontal="left" vertical="center" wrapText="1"/>
    </xf>
    <xf numFmtId="165" fontId="4" fillId="2" borderId="2" xfId="1" applyNumberFormat="1" applyFont="1" applyFill="1" applyBorder="1" applyAlignment="1">
      <alignment horizontal="right" vertical="center" wrapText="1"/>
    </xf>
    <xf numFmtId="0" fontId="4" fillId="2" borderId="7" xfId="0" applyFont="1" applyFill="1" applyBorder="1" applyAlignment="1">
      <alignment horizontal="left" vertical="center" wrapText="1"/>
    </xf>
    <xf numFmtId="0" fontId="4" fillId="2" borderId="10" xfId="0" applyFont="1" applyFill="1" applyBorder="1" applyAlignment="1">
      <alignment horizontal="center" vertical="center" wrapText="1"/>
    </xf>
    <xf numFmtId="165" fontId="40" fillId="2" borderId="2" xfId="1" applyNumberFormat="1" applyFont="1" applyFill="1" applyBorder="1" applyAlignment="1">
      <alignment horizontal="left" vertical="center" wrapText="1"/>
    </xf>
    <xf numFmtId="165" fontId="36" fillId="2" borderId="2" xfId="1" applyNumberFormat="1" applyFont="1" applyFill="1" applyBorder="1" applyAlignment="1">
      <alignment horizontal="center" vertical="center" wrapText="1"/>
    </xf>
    <xf numFmtId="0" fontId="4" fillId="2" borderId="2" xfId="11" applyFont="1" applyFill="1" applyBorder="1" applyAlignment="1">
      <alignment horizontal="left" vertical="center" wrapText="1"/>
    </xf>
    <xf numFmtId="2" fontId="4" fillId="2" borderId="2" xfId="0" applyNumberFormat="1" applyFont="1" applyFill="1" applyBorder="1" applyAlignment="1">
      <alignment horizontal="left" vertical="center" wrapText="1"/>
    </xf>
    <xf numFmtId="0" fontId="4" fillId="2" borderId="10"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3" fontId="4" fillId="2" borderId="2" xfId="1" applyNumberFormat="1" applyFont="1" applyFill="1" applyBorder="1" applyAlignment="1">
      <alignment vertical="center" wrapText="1"/>
    </xf>
    <xf numFmtId="165" fontId="40" fillId="2" borderId="2" xfId="1"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3" fontId="31" fillId="2" borderId="2" xfId="0" quotePrefix="1" applyNumberFormat="1" applyFont="1" applyFill="1" applyBorder="1" applyAlignment="1">
      <alignment horizontal="center" vertical="center" wrapText="1"/>
    </xf>
    <xf numFmtId="0" fontId="4" fillId="2" borderId="17" xfId="0" applyFont="1" applyFill="1" applyBorder="1" applyAlignment="1">
      <alignment horizontal="left" vertical="center" wrapText="1"/>
    </xf>
    <xf numFmtId="165" fontId="4" fillId="2" borderId="17" xfId="1" applyNumberFormat="1" applyFont="1" applyFill="1" applyBorder="1" applyAlignment="1">
      <alignment horizontal="left" vertical="center" wrapText="1"/>
    </xf>
    <xf numFmtId="165" fontId="36" fillId="2" borderId="17" xfId="1" applyNumberFormat="1" applyFont="1" applyFill="1" applyBorder="1" applyAlignment="1">
      <alignment horizontal="left" vertical="center" wrapText="1"/>
    </xf>
    <xf numFmtId="165" fontId="4" fillId="2" borderId="17" xfId="1" applyNumberFormat="1" applyFont="1" applyFill="1" applyBorder="1" applyAlignment="1">
      <alignment horizontal="right" vertical="center" wrapText="1"/>
    </xf>
    <xf numFmtId="49" fontId="4" fillId="2" borderId="2" xfId="0" applyNumberFormat="1" applyFont="1" applyFill="1" applyBorder="1" applyAlignment="1">
      <alignment horizontal="left" vertical="center" wrapText="1"/>
    </xf>
    <xf numFmtId="0" fontId="24" fillId="2" borderId="9" xfId="0" applyFont="1" applyFill="1" applyBorder="1" applyAlignment="1">
      <alignment horizontal="center" vertical="center" wrapText="1"/>
    </xf>
    <xf numFmtId="0" fontId="24" fillId="2" borderId="2" xfId="0" applyFont="1" applyFill="1" applyBorder="1" applyAlignment="1">
      <alignment horizontal="center" vertical="center" wrapText="1"/>
    </xf>
    <xf numFmtId="165" fontId="24" fillId="2" borderId="2" xfId="0" applyNumberFormat="1" applyFont="1" applyFill="1" applyBorder="1" applyAlignment="1">
      <alignment horizontal="center" vertical="center" wrapText="1"/>
    </xf>
    <xf numFmtId="164" fontId="4" fillId="2" borderId="2" xfId="1" applyFont="1" applyFill="1" applyBorder="1" applyAlignment="1">
      <alignment horizontal="center" vertical="center" wrapText="1"/>
    </xf>
    <xf numFmtId="164" fontId="4" fillId="2" borderId="2" xfId="0" applyNumberFormat="1" applyFont="1" applyFill="1" applyBorder="1" applyAlignment="1">
      <alignment horizontal="left" vertical="center" wrapText="1"/>
    </xf>
    <xf numFmtId="0" fontId="29" fillId="2" borderId="2" xfId="0" applyFont="1" applyFill="1" applyBorder="1" applyAlignment="1">
      <alignment horizontal="center" vertical="center" wrapText="1"/>
    </xf>
    <xf numFmtId="0" fontId="28" fillId="2" borderId="2" xfId="0" applyFont="1" applyFill="1" applyBorder="1" applyAlignment="1">
      <alignment horizontal="left" vertical="center" wrapText="1"/>
    </xf>
    <xf numFmtId="164" fontId="28" fillId="2" borderId="2" xfId="1" applyFont="1" applyFill="1" applyBorder="1" applyAlignment="1">
      <alignment horizontal="center" vertical="center" wrapText="1"/>
    </xf>
    <xf numFmtId="164" fontId="28" fillId="2" borderId="2" xfId="0" applyNumberFormat="1" applyFont="1" applyFill="1" applyBorder="1" applyAlignment="1">
      <alignment horizontal="left" vertical="center" wrapText="1"/>
    </xf>
    <xf numFmtId="0" fontId="28" fillId="2" borderId="7" xfId="0" applyFont="1" applyFill="1" applyBorder="1" applyAlignment="1">
      <alignment horizontal="left" vertical="center" wrapText="1"/>
    </xf>
    <xf numFmtId="0" fontId="24" fillId="2" borderId="17" xfId="0" applyFont="1" applyFill="1" applyBorder="1" applyAlignment="1">
      <alignment horizontal="center" vertical="center" wrapText="1"/>
    </xf>
    <xf numFmtId="164" fontId="4" fillId="2" borderId="17" xfId="1" applyFont="1" applyFill="1" applyBorder="1" applyAlignment="1">
      <alignment horizontal="center" vertical="center" wrapText="1"/>
    </xf>
    <xf numFmtId="164" fontId="4" fillId="2" borderId="17" xfId="0" applyNumberFormat="1" applyFont="1" applyFill="1" applyBorder="1" applyAlignment="1">
      <alignment horizontal="left" vertical="center" wrapText="1"/>
    </xf>
    <xf numFmtId="0" fontId="23" fillId="2" borderId="0" xfId="0" applyFont="1" applyFill="1" applyBorder="1" applyAlignment="1">
      <alignment horizontal="center" vertical="center" wrapText="1"/>
    </xf>
    <xf numFmtId="164" fontId="4" fillId="2" borderId="9" xfId="1"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165" fontId="6" fillId="2" borderId="2" xfId="1" applyNumberFormat="1" applyFont="1" applyFill="1" applyBorder="1" applyAlignment="1">
      <alignment horizontal="left" vertical="center" wrapText="1"/>
    </xf>
    <xf numFmtId="3" fontId="6" fillId="2" borderId="2" xfId="1" applyNumberFormat="1" applyFont="1" applyFill="1" applyBorder="1" applyAlignment="1">
      <alignment vertical="center" wrapText="1"/>
    </xf>
    <xf numFmtId="4" fontId="4" fillId="2" borderId="2" xfId="46" applyNumberFormat="1" applyFont="1" applyFill="1" applyBorder="1" applyAlignment="1">
      <alignment horizontal="right" vertical="center" wrapText="1"/>
    </xf>
    <xf numFmtId="168" fontId="6" fillId="2" borderId="2" xfId="1" applyNumberFormat="1" applyFont="1" applyFill="1" applyBorder="1" applyAlignment="1">
      <alignment vertical="center" wrapText="1"/>
    </xf>
    <xf numFmtId="165" fontId="26" fillId="2" borderId="2" xfId="0" applyNumberFormat="1" applyFont="1" applyFill="1" applyBorder="1" applyAlignment="1">
      <alignment horizontal="left" vertical="center" wrapText="1"/>
    </xf>
    <xf numFmtId="165" fontId="4" fillId="2" borderId="2" xfId="0" applyNumberFormat="1" applyFont="1" applyFill="1" applyBorder="1" applyAlignment="1">
      <alignment horizontal="left" vertical="center" wrapText="1"/>
    </xf>
    <xf numFmtId="0" fontId="28" fillId="2" borderId="10" xfId="0" applyFont="1" applyFill="1" applyBorder="1" applyAlignment="1">
      <alignment horizontal="center" vertical="center" wrapText="1"/>
    </xf>
    <xf numFmtId="0" fontId="32" fillId="2" borderId="2" xfId="4" applyFont="1" applyFill="1" applyBorder="1" applyAlignment="1">
      <alignment horizontal="center" vertical="center" wrapText="1"/>
    </xf>
    <xf numFmtId="0" fontId="32" fillId="2" borderId="2" xfId="0" applyFont="1" applyFill="1" applyBorder="1" applyAlignment="1">
      <alignment horizontal="left" vertical="center" wrapText="1"/>
    </xf>
    <xf numFmtId="0" fontId="32" fillId="2" borderId="2" xfId="0" applyFont="1" applyFill="1" applyBorder="1" applyAlignment="1">
      <alignment horizontal="center" vertical="center" wrapText="1"/>
    </xf>
    <xf numFmtId="165" fontId="4" fillId="2" borderId="2" xfId="46" applyNumberFormat="1" applyFont="1" applyFill="1" applyBorder="1" applyAlignment="1">
      <alignment horizontal="right" vertical="center" wrapText="1"/>
    </xf>
    <xf numFmtId="167" fontId="28" fillId="2" borderId="2" xfId="1" applyNumberFormat="1" applyFont="1" applyFill="1" applyBorder="1" applyAlignment="1">
      <alignment horizontal="right" vertical="center" wrapText="1"/>
    </xf>
    <xf numFmtId="0" fontId="29"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165" fontId="5" fillId="2" borderId="2" xfId="1" applyNumberFormat="1" applyFont="1" applyFill="1" applyBorder="1" applyAlignment="1">
      <alignment horizontal="left" vertical="center" wrapText="1"/>
    </xf>
    <xf numFmtId="4" fontId="5" fillId="2" borderId="2" xfId="1" applyNumberFormat="1" applyFont="1" applyFill="1" applyBorder="1" applyAlignment="1">
      <alignment vertical="center" wrapText="1"/>
    </xf>
    <xf numFmtId="49" fontId="4" fillId="2" borderId="2" xfId="8" applyNumberFormat="1" applyFont="1" applyFill="1" applyBorder="1" applyAlignment="1">
      <alignment horizontal="left" vertical="center" wrapText="1"/>
    </xf>
    <xf numFmtId="0" fontId="31" fillId="2" borderId="2" xfId="4" applyFont="1" applyFill="1" applyBorder="1" applyAlignment="1">
      <alignment horizontal="center" vertical="center" wrapText="1"/>
    </xf>
    <xf numFmtId="49" fontId="31" fillId="2" borderId="2" xfId="0" quotePrefix="1" applyNumberFormat="1" applyFont="1" applyFill="1" applyBorder="1" applyAlignment="1">
      <alignment horizontal="center" vertical="center" wrapText="1"/>
    </xf>
    <xf numFmtId="4" fontId="4" fillId="2" borderId="2" xfId="1" applyNumberFormat="1" applyFont="1" applyFill="1" applyBorder="1" applyAlignment="1">
      <alignment vertical="center" wrapText="1"/>
    </xf>
    <xf numFmtId="0" fontId="24" fillId="2" borderId="2" xfId="0" applyFont="1" applyFill="1" applyBorder="1" applyAlignment="1">
      <alignment horizontal="left" vertical="center" wrapText="1"/>
    </xf>
    <xf numFmtId="49" fontId="24" fillId="2" borderId="2" xfId="11" applyNumberFormat="1" applyFont="1" applyFill="1" applyBorder="1" applyAlignment="1">
      <alignment horizontal="center" vertical="center" wrapText="1"/>
    </xf>
    <xf numFmtId="0" fontId="5" fillId="2" borderId="2" xfId="0" applyFont="1" applyFill="1" applyBorder="1" applyAlignment="1">
      <alignment vertical="center" wrapText="1"/>
    </xf>
    <xf numFmtId="49" fontId="4" fillId="2" borderId="10" xfId="2" applyNumberFormat="1" applyFont="1" applyFill="1" applyBorder="1" applyAlignment="1">
      <alignment horizontal="center" vertical="center" wrapText="1"/>
    </xf>
    <xf numFmtId="0" fontId="24" fillId="2" borderId="2" xfId="4" applyFont="1" applyFill="1" applyBorder="1" applyAlignment="1">
      <alignment horizontal="center" vertical="center" wrapText="1"/>
    </xf>
    <xf numFmtId="3" fontId="24" fillId="2" borderId="2" xfId="1" applyNumberFormat="1" applyFont="1" applyFill="1" applyBorder="1" applyAlignment="1">
      <alignment horizontal="center" vertical="center" wrapText="1"/>
    </xf>
    <xf numFmtId="3" fontId="5" fillId="2" borderId="2" xfId="1" applyNumberFormat="1" applyFont="1" applyFill="1" applyBorder="1" applyAlignment="1">
      <alignment vertical="center" wrapText="1"/>
    </xf>
    <xf numFmtId="3" fontId="31" fillId="2" borderId="2" xfId="0" applyNumberFormat="1" applyFont="1" applyFill="1" applyBorder="1" applyAlignment="1">
      <alignment horizontal="center" vertical="center" wrapText="1"/>
    </xf>
    <xf numFmtId="165" fontId="4" fillId="2" borderId="2" xfId="0" applyNumberFormat="1" applyFont="1" applyFill="1" applyBorder="1" applyAlignment="1">
      <alignment horizontal="center" vertical="center"/>
    </xf>
    <xf numFmtId="165" fontId="36" fillId="2" borderId="2" xfId="1" applyNumberFormat="1" applyFont="1" applyFill="1" applyBorder="1" applyAlignment="1">
      <alignment horizontal="center" vertical="center"/>
    </xf>
    <xf numFmtId="3" fontId="24" fillId="2" borderId="2" xfId="13" applyNumberFormat="1" applyFont="1" applyFill="1" applyBorder="1" applyAlignment="1">
      <alignment horizontal="center" vertical="center" wrapText="1"/>
    </xf>
    <xf numFmtId="168" fontId="31" fillId="2" borderId="2" xfId="0" quotePrefix="1" applyNumberFormat="1" applyFont="1" applyFill="1" applyBorder="1" applyAlignment="1">
      <alignment horizontal="center" vertical="center" wrapText="1"/>
    </xf>
    <xf numFmtId="3" fontId="4" fillId="2" borderId="2" xfId="0" quotePrefix="1" applyNumberFormat="1" applyFont="1" applyFill="1" applyBorder="1" applyAlignment="1">
      <alignment horizontal="right" vertical="center" wrapText="1"/>
    </xf>
    <xf numFmtId="165" fontId="36" fillId="2" borderId="2" xfId="1" quotePrefix="1" applyNumberFormat="1" applyFont="1" applyFill="1" applyBorder="1" applyAlignment="1">
      <alignment horizontal="center" vertical="center" wrapText="1"/>
    </xf>
    <xf numFmtId="165" fontId="36" fillId="2" borderId="2" xfId="1" quotePrefix="1" applyNumberFormat="1" applyFont="1" applyFill="1" applyBorder="1" applyAlignment="1">
      <alignment horizontal="right" vertical="center" wrapText="1"/>
    </xf>
    <xf numFmtId="165" fontId="5" fillId="2" borderId="2" xfId="1" quotePrefix="1" applyNumberFormat="1" applyFont="1" applyFill="1" applyBorder="1" applyAlignment="1">
      <alignment horizontal="center" vertical="center" wrapText="1"/>
    </xf>
    <xf numFmtId="165" fontId="40" fillId="2" borderId="2" xfId="1" quotePrefix="1" applyNumberFormat="1" applyFont="1" applyFill="1" applyBorder="1" applyAlignment="1">
      <alignment horizontal="center" vertical="center" wrapText="1"/>
    </xf>
    <xf numFmtId="3" fontId="5" fillId="2" borderId="2" xfId="1" quotePrefix="1" applyNumberFormat="1" applyFont="1" applyFill="1" applyBorder="1" applyAlignment="1">
      <alignment vertical="center" wrapText="1"/>
    </xf>
    <xf numFmtId="3" fontId="24" fillId="2" borderId="2" xfId="2" quotePrefix="1" applyNumberFormat="1" applyFont="1" applyFill="1" applyBorder="1" applyAlignment="1">
      <alignment horizontal="center" vertical="center" wrapText="1"/>
    </xf>
    <xf numFmtId="165" fontId="24" fillId="2" borderId="2" xfId="1" quotePrefix="1" applyNumberFormat="1" applyFont="1" applyFill="1" applyBorder="1" applyAlignment="1">
      <alignment horizontal="center" vertical="center" wrapText="1"/>
    </xf>
    <xf numFmtId="3" fontId="24" fillId="2" borderId="2" xfId="0" quotePrefix="1" applyNumberFormat="1" applyFont="1" applyFill="1" applyBorder="1" applyAlignment="1">
      <alignment horizontal="center" vertical="center" wrapText="1"/>
    </xf>
    <xf numFmtId="167" fontId="4" fillId="2" borderId="2" xfId="1" applyNumberFormat="1" applyFont="1" applyFill="1" applyBorder="1" applyAlignment="1">
      <alignment horizontal="right" vertical="center" wrapText="1"/>
    </xf>
    <xf numFmtId="49" fontId="24" fillId="2" borderId="2" xfId="0" applyNumberFormat="1" applyFont="1" applyFill="1" applyBorder="1" applyAlignment="1">
      <alignment horizontal="center" vertical="center" wrapText="1"/>
    </xf>
    <xf numFmtId="165" fontId="28" fillId="2" borderId="2" xfId="1" applyNumberFormat="1" applyFont="1" applyFill="1" applyBorder="1" applyAlignment="1">
      <alignment horizontal="right" vertical="center" wrapText="1"/>
    </xf>
    <xf numFmtId="49" fontId="31" fillId="2" borderId="2" xfId="15" applyNumberFormat="1" applyFont="1" applyFill="1" applyBorder="1" applyAlignment="1">
      <alignment horizontal="center" vertical="center" wrapText="1"/>
    </xf>
    <xf numFmtId="0" fontId="31" fillId="2" borderId="2" xfId="0" quotePrefix="1" applyFont="1" applyFill="1" applyBorder="1" applyAlignment="1">
      <alignment horizontal="center" vertical="center" wrapText="1"/>
    </xf>
    <xf numFmtId="165" fontId="5" fillId="2" borderId="2" xfId="1" applyNumberFormat="1" applyFont="1" applyFill="1" applyBorder="1" applyAlignment="1">
      <alignment horizontal="center" vertical="center" wrapText="1"/>
    </xf>
    <xf numFmtId="165" fontId="4" fillId="2" borderId="2" xfId="1" applyNumberFormat="1" applyFont="1" applyFill="1" applyBorder="1" applyAlignment="1">
      <alignment horizontal="center" vertical="center"/>
    </xf>
    <xf numFmtId="49" fontId="4" fillId="2" borderId="16" xfId="2" applyNumberFormat="1" applyFont="1" applyFill="1" applyBorder="1" applyAlignment="1">
      <alignment horizontal="center" vertical="center" wrapText="1"/>
    </xf>
    <xf numFmtId="3" fontId="24" fillId="2" borderId="17" xfId="2" quotePrefix="1" applyNumberFormat="1" applyFont="1" applyFill="1" applyBorder="1" applyAlignment="1">
      <alignment horizontal="center" vertical="center" wrapText="1"/>
    </xf>
    <xf numFmtId="165" fontId="4" fillId="2" borderId="17" xfId="46" applyNumberFormat="1" applyFont="1" applyFill="1" applyBorder="1" applyAlignment="1">
      <alignment horizontal="right" vertical="center" wrapText="1"/>
    </xf>
    <xf numFmtId="165" fontId="4" fillId="2" borderId="17" xfId="1" applyNumberFormat="1" applyFont="1" applyFill="1" applyBorder="1" applyAlignment="1">
      <alignment horizontal="center" vertical="center"/>
    </xf>
    <xf numFmtId="0" fontId="24" fillId="2" borderId="17" xfId="0" applyFont="1" applyFill="1" applyBorder="1" applyAlignment="1">
      <alignment horizontal="left" vertical="center" wrapText="1"/>
    </xf>
    <xf numFmtId="49" fontId="24" fillId="2" borderId="17" xfId="11" applyNumberFormat="1" applyFont="1" applyFill="1" applyBorder="1" applyAlignment="1">
      <alignment horizontal="center" vertical="center" wrapText="1"/>
    </xf>
    <xf numFmtId="0" fontId="23" fillId="2" borderId="0" xfId="0" applyFont="1" applyFill="1" applyBorder="1" applyAlignment="1">
      <alignment vertical="center" wrapText="1"/>
    </xf>
    <xf numFmtId="165" fontId="4" fillId="2" borderId="2" xfId="12" applyNumberFormat="1" applyFont="1" applyFill="1" applyBorder="1" applyAlignment="1">
      <alignment horizontal="right" vertical="center" wrapText="1"/>
    </xf>
    <xf numFmtId="4" fontId="4" fillId="2" borderId="2" xfId="12" applyNumberFormat="1" applyFont="1" applyFill="1" applyBorder="1" applyAlignment="1">
      <alignment horizontal="right" vertical="center" wrapText="1"/>
    </xf>
    <xf numFmtId="49" fontId="6" fillId="2" borderId="10" xfId="2" applyNumberFormat="1" applyFont="1" applyFill="1" applyBorder="1" applyAlignment="1">
      <alignment horizontal="center" vertical="center" wrapText="1"/>
    </xf>
    <xf numFmtId="49" fontId="5" fillId="2" borderId="2" xfId="0" applyNumberFormat="1" applyFont="1" applyFill="1" applyBorder="1" applyAlignment="1">
      <alignment horizontal="left" vertical="center" wrapText="1"/>
    </xf>
    <xf numFmtId="3" fontId="26" fillId="2" borderId="2" xfId="2" quotePrefix="1" applyNumberFormat="1" applyFont="1" applyFill="1" applyBorder="1" applyAlignment="1">
      <alignment horizontal="center" vertical="center" wrapText="1"/>
    </xf>
    <xf numFmtId="165" fontId="6" fillId="2" borderId="2" xfId="46" applyNumberFormat="1" applyFont="1" applyFill="1" applyBorder="1" applyAlignment="1">
      <alignment horizontal="right" vertical="center" wrapText="1"/>
    </xf>
    <xf numFmtId="165" fontId="35" fillId="2" borderId="2" xfId="1" applyNumberFormat="1" applyFont="1" applyFill="1" applyBorder="1" applyAlignment="1">
      <alignment horizontal="left" vertical="center" wrapText="1"/>
    </xf>
    <xf numFmtId="165" fontId="5" fillId="2" borderId="2" xfId="1" quotePrefix="1" applyNumberFormat="1" applyFont="1" applyFill="1" applyBorder="1" applyAlignment="1">
      <alignment vertical="center" wrapText="1"/>
    </xf>
    <xf numFmtId="165" fontId="6" fillId="2" borderId="2" xfId="1" applyNumberFormat="1" applyFont="1" applyFill="1" applyBorder="1" applyAlignment="1">
      <alignment horizontal="right" vertical="center" wrapText="1"/>
    </xf>
    <xf numFmtId="0" fontId="26" fillId="2" borderId="2" xfId="0" applyFont="1" applyFill="1" applyBorder="1" applyAlignment="1">
      <alignment horizontal="left" vertical="center" wrapText="1"/>
    </xf>
    <xf numFmtId="0" fontId="26" fillId="2" borderId="2" xfId="0" applyFont="1" applyFill="1" applyBorder="1" applyAlignment="1">
      <alignment horizontal="center" vertical="center" wrapText="1"/>
    </xf>
    <xf numFmtId="3" fontId="26" fillId="2" borderId="2" xfId="13" applyNumberFormat="1" applyFont="1" applyFill="1" applyBorder="1" applyAlignment="1">
      <alignment horizontal="center" vertical="center" wrapText="1"/>
    </xf>
    <xf numFmtId="164" fontId="6" fillId="2" borderId="2" xfId="1" applyFont="1" applyFill="1" applyBorder="1" applyAlignment="1">
      <alignment horizontal="center" vertical="center" wrapText="1"/>
    </xf>
    <xf numFmtId="0" fontId="6" fillId="2" borderId="2" xfId="0" applyFont="1" applyFill="1" applyBorder="1" applyAlignment="1">
      <alignment horizontal="left" vertical="center" wrapText="1"/>
    </xf>
    <xf numFmtId="164" fontId="6" fillId="2" borderId="2" xfId="0" applyNumberFormat="1" applyFont="1" applyFill="1" applyBorder="1" applyAlignment="1">
      <alignment horizontal="left" vertical="center" wrapText="1"/>
    </xf>
    <xf numFmtId="165" fontId="4" fillId="2" borderId="2" xfId="12" applyNumberFormat="1" applyFont="1" applyFill="1" applyBorder="1" applyAlignment="1">
      <alignment horizontal="right" vertical="center"/>
    </xf>
    <xf numFmtId="165" fontId="31" fillId="2" borderId="2" xfId="1" applyNumberFormat="1" applyFont="1" applyFill="1" applyBorder="1" applyAlignment="1">
      <alignment horizontal="center" vertical="center"/>
    </xf>
    <xf numFmtId="4" fontId="24" fillId="2" borderId="2" xfId="12" applyNumberFormat="1" applyFont="1" applyFill="1" applyBorder="1" applyAlignment="1">
      <alignment horizontal="right" vertical="center" wrapText="1"/>
    </xf>
    <xf numFmtId="164" fontId="31" fillId="2" borderId="17" xfId="1" applyNumberFormat="1" applyFont="1" applyFill="1" applyBorder="1" applyAlignment="1">
      <alignment horizontal="center" vertical="center"/>
    </xf>
    <xf numFmtId="49" fontId="24" fillId="2" borderId="18" xfId="11" applyNumberFormat="1" applyFont="1" applyFill="1" applyBorder="1" applyAlignment="1">
      <alignment horizontal="center" vertical="center" wrapText="1"/>
    </xf>
    <xf numFmtId="4" fontId="53" fillId="2" borderId="11" xfId="14" quotePrefix="1" applyNumberFormat="1" applyFont="1" applyFill="1" applyBorder="1" applyAlignment="1">
      <alignment horizontal="center" vertical="center" wrapText="1"/>
    </xf>
    <xf numFmtId="4" fontId="54" fillId="2" borderId="11" xfId="14" quotePrefix="1" applyNumberFormat="1" applyFont="1" applyFill="1" applyBorder="1" applyAlignment="1">
      <alignment horizontal="center" vertical="center" wrapText="1"/>
    </xf>
    <xf numFmtId="4" fontId="53" fillId="2" borderId="11" xfId="14" applyNumberFormat="1" applyFont="1" applyFill="1" applyBorder="1" applyAlignment="1">
      <alignment horizontal="center" vertical="center" wrapText="1"/>
    </xf>
    <xf numFmtId="4" fontId="57" fillId="2" borderId="11" xfId="14" quotePrefix="1" applyNumberFormat="1" applyFont="1" applyFill="1" applyBorder="1" applyAlignment="1">
      <alignment horizontal="center" vertical="center" wrapText="1"/>
    </xf>
    <xf numFmtId="4" fontId="53" fillId="2" borderId="11" xfId="14" applyNumberFormat="1" applyFont="1" applyFill="1" applyBorder="1" applyAlignment="1">
      <alignment horizontal="center" vertical="center"/>
    </xf>
    <xf numFmtId="4" fontId="53" fillId="2" borderId="14" xfId="14" applyNumberFormat="1" applyFont="1" applyFill="1" applyBorder="1" applyAlignment="1">
      <alignment horizontal="center" vertical="center"/>
    </xf>
    <xf numFmtId="0" fontId="21" fillId="2" borderId="0" xfId="14" applyFont="1" applyFill="1"/>
    <xf numFmtId="0" fontId="63" fillId="2" borderId="0" xfId="14" applyFont="1" applyFill="1"/>
    <xf numFmtId="0" fontId="11" fillId="2" borderId="0" xfId="14" applyFont="1" applyFill="1"/>
    <xf numFmtId="0" fontId="64" fillId="2" borderId="0" xfId="14" applyFont="1" applyFill="1"/>
    <xf numFmtId="0" fontId="6" fillId="2" borderId="0" xfId="14" applyFont="1" applyFill="1" applyAlignment="1">
      <alignment horizontal="center"/>
    </xf>
    <xf numFmtId="0" fontId="65" fillId="2" borderId="0" xfId="14" applyFont="1" applyFill="1" applyAlignment="1">
      <alignment horizontal="center"/>
    </xf>
    <xf numFmtId="0" fontId="4" fillId="2" borderId="11" xfId="14" applyFont="1" applyFill="1" applyBorder="1" applyAlignment="1">
      <alignment horizontal="center" vertical="center" wrapText="1"/>
    </xf>
    <xf numFmtId="4" fontId="55" fillId="2" borderId="11" xfId="14" quotePrefix="1" applyNumberFormat="1" applyFont="1" applyFill="1" applyBorder="1" applyAlignment="1">
      <alignment horizontal="center" vertical="center" wrapText="1"/>
    </xf>
    <xf numFmtId="3" fontId="36" fillId="2" borderId="11" xfId="14" applyNumberFormat="1" applyFont="1" applyFill="1" applyBorder="1" applyAlignment="1">
      <alignment vertical="center"/>
    </xf>
    <xf numFmtId="4" fontId="55" fillId="2" borderId="11" xfId="14" applyNumberFormat="1" applyFont="1" applyFill="1" applyBorder="1" applyAlignment="1">
      <alignment horizontal="center" vertical="center" wrapText="1"/>
    </xf>
    <xf numFmtId="3" fontId="42" fillId="2" borderId="11" xfId="14" quotePrefix="1" applyNumberFormat="1" applyFont="1" applyFill="1" applyBorder="1" applyAlignment="1">
      <alignment horizontal="center" vertical="center" wrapText="1"/>
    </xf>
    <xf numFmtId="0" fontId="35" fillId="2" borderId="11" xfId="14" applyFont="1" applyFill="1" applyBorder="1" applyAlignment="1">
      <alignment horizontal="left" vertical="center"/>
    </xf>
    <xf numFmtId="3" fontId="35" fillId="2" borderId="11" xfId="14" applyNumberFormat="1" applyFont="1" applyFill="1" applyBorder="1" applyAlignment="1">
      <alignment horizontal="right" vertical="center"/>
    </xf>
    <xf numFmtId="0" fontId="61" fillId="2" borderId="11" xfId="0" applyFont="1" applyFill="1" applyBorder="1" applyAlignment="1">
      <alignment horizontal="left" vertical="center" wrapText="1"/>
    </xf>
    <xf numFmtId="0" fontId="62" fillId="2" borderId="11" xfId="0" applyFont="1" applyFill="1" applyBorder="1" applyAlignment="1">
      <alignment horizontal="left" vertical="center" wrapText="1"/>
    </xf>
    <xf numFmtId="0" fontId="62" fillId="2" borderId="11" xfId="0" applyFont="1" applyFill="1" applyBorder="1" applyAlignment="1">
      <alignment horizontal="center" vertical="center" wrapText="1"/>
    </xf>
    <xf numFmtId="0" fontId="62" fillId="2" borderId="14" xfId="0" applyFont="1" applyFill="1" applyBorder="1" applyAlignment="1">
      <alignment horizontal="left" vertical="center" wrapText="1"/>
    </xf>
    <xf numFmtId="0" fontId="40" fillId="2" borderId="11" xfId="14" applyFont="1" applyFill="1" applyBorder="1" applyAlignment="1">
      <alignment horizontal="center" vertical="center" wrapText="1"/>
    </xf>
    <xf numFmtId="0" fontId="40" fillId="2" borderId="11" xfId="14" applyFont="1" applyFill="1" applyBorder="1" applyAlignment="1">
      <alignment horizontal="justify" vertical="center" wrapText="1"/>
    </xf>
    <xf numFmtId="3" fontId="36" fillId="2" borderId="11" xfId="14" applyNumberFormat="1" applyFont="1" applyFill="1" applyBorder="1" applyAlignment="1">
      <alignment horizontal="center" vertical="center" wrapText="1"/>
    </xf>
    <xf numFmtId="3" fontId="35" fillId="2" borderId="11" xfId="14" applyNumberFormat="1" applyFont="1" applyFill="1" applyBorder="1" applyAlignment="1">
      <alignment vertical="center"/>
    </xf>
    <xf numFmtId="3" fontId="36" fillId="2" borderId="11" xfId="14" applyNumberFormat="1" applyFont="1" applyFill="1" applyBorder="1" applyAlignment="1">
      <alignment horizontal="right" vertical="center" wrapText="1"/>
    </xf>
    <xf numFmtId="3" fontId="40" fillId="2" borderId="11" xfId="14" applyNumberFormat="1" applyFont="1" applyFill="1" applyBorder="1" applyAlignment="1">
      <alignment horizontal="center" vertical="center" wrapText="1"/>
    </xf>
    <xf numFmtId="0" fontId="52" fillId="2" borderId="0" xfId="14" applyFont="1" applyFill="1"/>
    <xf numFmtId="0" fontId="70" fillId="2" borderId="0" xfId="14" applyFont="1" applyFill="1"/>
    <xf numFmtId="0" fontId="52" fillId="2" borderId="0" xfId="14" applyFont="1" applyFill="1" applyAlignment="1">
      <alignment horizontal="center"/>
    </xf>
    <xf numFmtId="4" fontId="52" fillId="2" borderId="0" xfId="14" applyNumberFormat="1" applyFont="1" applyFill="1" applyAlignment="1">
      <alignment horizontal="center"/>
    </xf>
    <xf numFmtId="3" fontId="59" fillId="2" borderId="11" xfId="14" quotePrefix="1" applyNumberFormat="1" applyFont="1" applyFill="1" applyBorder="1" applyAlignment="1">
      <alignment horizontal="center" vertical="center" wrapText="1"/>
    </xf>
    <xf numFmtId="4" fontId="59" fillId="2" borderId="11" xfId="14" quotePrefix="1" applyNumberFormat="1" applyFont="1" applyFill="1" applyBorder="1" applyAlignment="1">
      <alignment horizontal="center" vertical="center" wrapText="1"/>
    </xf>
    <xf numFmtId="3" fontId="60" fillId="2" borderId="11" xfId="14" quotePrefix="1" applyNumberFormat="1" applyFont="1" applyFill="1" applyBorder="1" applyAlignment="1">
      <alignment horizontal="center" vertical="center" wrapText="1"/>
    </xf>
    <xf numFmtId="0" fontId="71" fillId="2" borderId="0" xfId="14" applyFont="1" applyFill="1"/>
    <xf numFmtId="0" fontId="59" fillId="2" borderId="11" xfId="14" applyFont="1" applyFill="1" applyBorder="1" applyAlignment="1">
      <alignment horizontal="center" vertical="center" wrapText="1"/>
    </xf>
    <xf numFmtId="3" fontId="59" fillId="2" borderId="11" xfId="14" quotePrefix="1" applyNumberFormat="1" applyFont="1" applyFill="1" applyBorder="1" applyAlignment="1">
      <alignment horizontal="left" vertical="center" wrapText="1"/>
    </xf>
    <xf numFmtId="3" fontId="59" fillId="2" borderId="11" xfId="14" applyNumberFormat="1" applyFont="1" applyFill="1" applyBorder="1" applyAlignment="1"/>
    <xf numFmtId="0" fontId="58" fillId="2" borderId="0" xfId="14" applyFont="1" applyFill="1"/>
    <xf numFmtId="0" fontId="56" fillId="2" borderId="0" xfId="14" applyFont="1" applyFill="1"/>
    <xf numFmtId="1" fontId="36" fillId="2" borderId="11" xfId="14" applyNumberFormat="1" applyFont="1" applyFill="1" applyBorder="1" applyAlignment="1">
      <alignment horizontal="center" vertical="center"/>
    </xf>
    <xf numFmtId="0" fontId="4" fillId="2" borderId="11" xfId="14" applyFont="1" applyFill="1" applyBorder="1" applyAlignment="1">
      <alignment horizontal="center" vertical="center"/>
    </xf>
    <xf numFmtId="3" fontId="36" fillId="2" borderId="11" xfId="18" applyNumberFormat="1" applyFont="1" applyFill="1" applyBorder="1" applyAlignment="1">
      <alignment vertical="center"/>
    </xf>
    <xf numFmtId="168" fontId="36" fillId="2" borderId="11" xfId="14" applyNumberFormat="1" applyFont="1" applyFill="1" applyBorder="1" applyAlignment="1"/>
    <xf numFmtId="3" fontId="36" fillId="2" borderId="11" xfId="14" applyNumberFormat="1" applyFont="1" applyFill="1" applyBorder="1" applyAlignment="1"/>
    <xf numFmtId="0" fontId="4" fillId="2" borderId="11" xfId="14" applyFont="1" applyFill="1" applyBorder="1" applyAlignment="1">
      <alignment vertical="center"/>
    </xf>
    <xf numFmtId="0" fontId="4" fillId="2" borderId="11" xfId="14" applyFont="1" applyFill="1" applyBorder="1" applyAlignment="1">
      <alignment horizontal="right" vertical="center"/>
    </xf>
    <xf numFmtId="4" fontId="59" fillId="2" borderId="11" xfId="14" applyNumberFormat="1" applyFont="1" applyFill="1" applyBorder="1" applyAlignment="1">
      <alignment horizontal="center" vertical="center"/>
    </xf>
    <xf numFmtId="0" fontId="59" fillId="2" borderId="11" xfId="14" applyFont="1" applyFill="1" applyBorder="1" applyAlignment="1">
      <alignment vertical="center" wrapText="1"/>
    </xf>
    <xf numFmtId="3" fontId="59" fillId="2" borderId="11" xfId="14" applyNumberFormat="1" applyFont="1" applyFill="1" applyBorder="1" applyAlignment="1">
      <alignment vertical="center" wrapText="1"/>
    </xf>
    <xf numFmtId="3" fontId="59" fillId="2" borderId="11" xfId="14" applyNumberFormat="1" applyFont="1" applyFill="1" applyBorder="1" applyAlignment="1">
      <alignment horizontal="center" vertical="center" wrapText="1"/>
    </xf>
    <xf numFmtId="4" fontId="59" fillId="2" borderId="11" xfId="14" applyNumberFormat="1" applyFont="1" applyFill="1" applyBorder="1" applyAlignment="1">
      <alignment horizontal="center" vertical="center" wrapText="1"/>
    </xf>
    <xf numFmtId="4" fontId="58" fillId="2" borderId="0" xfId="14" applyNumberFormat="1" applyFont="1" applyFill="1"/>
    <xf numFmtId="3" fontId="59" fillId="2" borderId="11" xfId="14" quotePrefix="1" applyNumberFormat="1" applyFont="1" applyFill="1" applyBorder="1" applyAlignment="1">
      <alignment vertical="center" wrapText="1"/>
    </xf>
    <xf numFmtId="168" fontId="71" fillId="2" borderId="0" xfId="14" applyNumberFormat="1" applyFont="1" applyFill="1"/>
    <xf numFmtId="3" fontId="72" fillId="2" borderId="0" xfId="14" applyNumberFormat="1" applyFont="1" applyFill="1"/>
    <xf numFmtId="0" fontId="59" fillId="2" borderId="11" xfId="14" applyFont="1" applyFill="1" applyBorder="1" applyAlignment="1">
      <alignment horizontal="justify" vertical="center" wrapText="1"/>
    </xf>
    <xf numFmtId="169" fontId="59" fillId="2" borderId="11" xfId="18" applyNumberFormat="1" applyFont="1" applyFill="1" applyBorder="1" applyAlignment="1">
      <alignment vertical="center" wrapText="1"/>
    </xf>
    <xf numFmtId="3" fontId="71" fillId="2" borderId="0" xfId="14" applyNumberFormat="1" applyFont="1" applyFill="1"/>
    <xf numFmtId="169" fontId="59" fillId="2" borderId="11" xfId="18" applyNumberFormat="1" applyFont="1" applyFill="1" applyBorder="1" applyAlignment="1">
      <alignment vertical="center"/>
    </xf>
    <xf numFmtId="0" fontId="58" fillId="2" borderId="0" xfId="14" applyFont="1" applyFill="1" applyBorder="1" applyAlignment="1">
      <alignment horizontal="center" vertical="center" wrapText="1"/>
    </xf>
    <xf numFmtId="169" fontId="72" fillId="2" borderId="0" xfId="14" applyNumberFormat="1" applyFont="1" applyFill="1"/>
    <xf numFmtId="0" fontId="60" fillId="2" borderId="11" xfId="14" applyFont="1" applyFill="1" applyBorder="1" applyAlignment="1">
      <alignment vertical="center"/>
    </xf>
    <xf numFmtId="1" fontId="59" fillId="2" borderId="11" xfId="14" applyNumberFormat="1" applyFont="1" applyFill="1" applyBorder="1" applyAlignment="1">
      <alignment horizontal="center" vertical="center"/>
    </xf>
    <xf numFmtId="169" fontId="59" fillId="2" borderId="11" xfId="14" applyNumberFormat="1" applyFont="1" applyFill="1" applyBorder="1" applyAlignment="1">
      <alignment vertical="center"/>
    </xf>
    <xf numFmtId="4" fontId="71" fillId="2" borderId="0" xfId="14" applyNumberFormat="1" applyFont="1" applyFill="1"/>
    <xf numFmtId="3" fontId="59" fillId="2" borderId="11" xfId="14" quotePrefix="1" applyNumberFormat="1" applyFont="1" applyFill="1" applyBorder="1" applyAlignment="1">
      <alignment horizontal="right" vertical="center" wrapText="1"/>
    </xf>
    <xf numFmtId="169" fontId="73" fillId="2" borderId="0" xfId="14" applyNumberFormat="1" applyFont="1" applyFill="1"/>
    <xf numFmtId="0" fontId="73" fillId="2" borderId="0" xfId="14" applyFont="1" applyFill="1"/>
    <xf numFmtId="3" fontId="73" fillId="2" borderId="0" xfId="14" applyNumberFormat="1" applyFont="1" applyFill="1"/>
    <xf numFmtId="3" fontId="74" fillId="2" borderId="0" xfId="14" applyNumberFormat="1" applyFont="1" applyFill="1"/>
    <xf numFmtId="0" fontId="59" fillId="2" borderId="11" xfId="14" applyFont="1" applyFill="1" applyBorder="1" applyAlignment="1">
      <alignment horizontal="left" vertical="center" wrapText="1"/>
    </xf>
    <xf numFmtId="169" fontId="59" fillId="2" borderId="11" xfId="14" applyNumberFormat="1" applyFont="1" applyFill="1" applyBorder="1" applyAlignment="1">
      <alignment horizontal="center" vertical="center" wrapText="1"/>
    </xf>
    <xf numFmtId="169" fontId="59" fillId="2" borderId="11" xfId="14" applyNumberFormat="1" applyFont="1" applyFill="1" applyBorder="1" applyAlignment="1">
      <alignment horizontal="right" vertical="center" wrapText="1"/>
    </xf>
    <xf numFmtId="3" fontId="58" fillId="2" borderId="0" xfId="14" applyNumberFormat="1" applyFont="1" applyFill="1"/>
    <xf numFmtId="169" fontId="58" fillId="2" borderId="0" xfId="14" applyNumberFormat="1" applyFont="1" applyFill="1"/>
    <xf numFmtId="2" fontId="58" fillId="2" borderId="0" xfId="14" applyNumberFormat="1" applyFont="1" applyFill="1"/>
    <xf numFmtId="169" fontId="56" fillId="2" borderId="0" xfId="14" applyNumberFormat="1" applyFont="1" applyFill="1"/>
    <xf numFmtId="0" fontId="59" fillId="2" borderId="11" xfId="14" applyFont="1" applyFill="1" applyBorder="1" applyAlignment="1">
      <alignment vertical="center"/>
    </xf>
    <xf numFmtId="0" fontId="38" fillId="2" borderId="11" xfId="14" applyFont="1" applyFill="1" applyBorder="1" applyAlignment="1">
      <alignment horizontal="left" vertical="center" wrapText="1"/>
    </xf>
    <xf numFmtId="0" fontId="36" fillId="2" borderId="13" xfId="14" applyFont="1" applyFill="1" applyBorder="1" applyAlignment="1">
      <alignment horizontal="left" vertical="center" wrapText="1"/>
    </xf>
    <xf numFmtId="3" fontId="21" fillId="0" borderId="11" xfId="33" applyNumberFormat="1" applyFont="1" applyBorder="1" applyAlignment="1">
      <alignment horizontal="center" vertical="center" wrapText="1"/>
    </xf>
    <xf numFmtId="3" fontId="11" fillId="0" borderId="11" xfId="33" applyNumberFormat="1" applyFont="1" applyBorder="1" applyAlignment="1">
      <alignment horizontal="center" vertical="center"/>
    </xf>
    <xf numFmtId="3" fontId="24" fillId="2" borderId="7" xfId="13" applyNumberFormat="1" applyFont="1" applyFill="1" applyBorder="1" applyAlignment="1">
      <alignment horizontal="center" vertical="center" wrapText="1"/>
    </xf>
    <xf numFmtId="3" fontId="24" fillId="2" borderId="7" xfId="2" quotePrefix="1" applyNumberFormat="1" applyFont="1" applyFill="1" applyBorder="1" applyAlignment="1">
      <alignment horizontal="center" vertical="center" wrapText="1"/>
    </xf>
    <xf numFmtId="165" fontId="24" fillId="2" borderId="7" xfId="1" quotePrefix="1" applyNumberFormat="1" applyFont="1" applyFill="1" applyBorder="1" applyAlignment="1">
      <alignment horizontal="center" vertical="center" wrapText="1"/>
    </xf>
    <xf numFmtId="0" fontId="22" fillId="2" borderId="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0" xfId="0" applyFont="1" applyFill="1" applyBorder="1" applyAlignment="1">
      <alignment horizontal="center" vertical="center" wrapText="1"/>
    </xf>
    <xf numFmtId="165" fontId="4" fillId="2" borderId="0" xfId="0" applyNumberFormat="1" applyFont="1" applyFill="1" applyBorder="1" applyAlignment="1">
      <alignment horizontal="left" vertical="center" wrapText="1"/>
    </xf>
    <xf numFmtId="0" fontId="5" fillId="2" borderId="0" xfId="0" applyFont="1" applyFill="1" applyBorder="1" applyAlignment="1">
      <alignment horizontal="center" vertical="center" wrapText="1"/>
    </xf>
    <xf numFmtId="4" fontId="4" fillId="2" borderId="0" xfId="0" applyNumberFormat="1" applyFont="1" applyFill="1" applyBorder="1" applyAlignment="1">
      <alignment horizontal="right" vertical="center" wrapText="1"/>
    </xf>
    <xf numFmtId="3" fontId="4" fillId="2" borderId="0" xfId="0" applyNumberFormat="1" applyFont="1" applyFill="1" applyBorder="1" applyAlignment="1">
      <alignment horizontal="right" vertical="center" wrapText="1"/>
    </xf>
    <xf numFmtId="0" fontId="24"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3" fontId="75" fillId="2" borderId="2" xfId="0" applyNumberFormat="1" applyFont="1" applyFill="1" applyBorder="1" applyAlignment="1">
      <alignment horizontal="center" vertical="center" wrapText="1"/>
    </xf>
    <xf numFmtId="49" fontId="6" fillId="2" borderId="2" xfId="8" applyNumberFormat="1" applyFont="1" applyFill="1" applyBorder="1" applyAlignment="1">
      <alignment horizontal="left" vertical="center" wrapText="1"/>
    </xf>
    <xf numFmtId="0" fontId="75" fillId="2" borderId="2" xfId="4" applyFont="1" applyFill="1" applyBorder="1" applyAlignment="1">
      <alignment horizontal="center" vertical="center" wrapText="1"/>
    </xf>
    <xf numFmtId="0" fontId="75" fillId="2" borderId="2" xfId="0" applyFont="1" applyFill="1" applyBorder="1" applyAlignment="1">
      <alignment horizontal="left" vertical="center" wrapText="1"/>
    </xf>
    <xf numFmtId="0" fontId="75" fillId="2" borderId="2" xfId="0" applyFont="1" applyFill="1" applyBorder="1" applyAlignment="1">
      <alignment horizontal="center" vertical="center" wrapText="1"/>
    </xf>
    <xf numFmtId="4" fontId="6" fillId="2" borderId="2" xfId="1" applyNumberFormat="1" applyFont="1" applyFill="1" applyBorder="1" applyAlignment="1">
      <alignment vertical="center" wrapText="1"/>
    </xf>
    <xf numFmtId="167" fontId="6" fillId="2" borderId="2" xfId="1" applyNumberFormat="1" applyFont="1" applyFill="1" applyBorder="1" applyAlignment="1">
      <alignment horizontal="right" vertical="center" wrapText="1"/>
    </xf>
    <xf numFmtId="0" fontId="6" fillId="2" borderId="7" xfId="0" applyFont="1" applyFill="1" applyBorder="1" applyAlignment="1">
      <alignment horizontal="left" vertical="center" wrapText="1"/>
    </xf>
    <xf numFmtId="165" fontId="6" fillId="2" borderId="0" xfId="0" applyNumberFormat="1" applyFont="1" applyFill="1" applyBorder="1" applyAlignment="1">
      <alignment horizontal="left" vertical="center" wrapText="1"/>
    </xf>
    <xf numFmtId="0" fontId="6" fillId="2" borderId="0" xfId="0" applyFont="1" applyFill="1" applyBorder="1" applyAlignment="1">
      <alignment horizontal="left" vertical="center" wrapText="1"/>
    </xf>
    <xf numFmtId="4" fontId="6" fillId="2" borderId="2" xfId="1" applyNumberFormat="1" applyFont="1" applyFill="1" applyBorder="1" applyAlignment="1">
      <alignment horizontal="right" vertical="center" wrapText="1"/>
    </xf>
    <xf numFmtId="168" fontId="6" fillId="2" borderId="2" xfId="1" applyNumberFormat="1" applyFont="1" applyFill="1" applyBorder="1" applyAlignment="1">
      <alignment horizontal="right" vertical="center" wrapText="1"/>
    </xf>
    <xf numFmtId="169" fontId="71" fillId="2" borderId="0" xfId="14" applyNumberFormat="1" applyFont="1" applyFill="1"/>
    <xf numFmtId="4" fontId="4" fillId="2" borderId="0" xfId="14" applyNumberFormat="1" applyFont="1" applyFill="1"/>
    <xf numFmtId="4" fontId="5" fillId="2" borderId="0" xfId="14" applyNumberFormat="1" applyFont="1" applyFill="1"/>
    <xf numFmtId="168" fontId="5" fillId="2" borderId="0" xfId="14" applyNumberFormat="1" applyFont="1" applyFill="1"/>
    <xf numFmtId="4" fontId="52" fillId="2" borderId="0" xfId="14" applyNumberFormat="1" applyFont="1" applyFill="1"/>
    <xf numFmtId="0" fontId="1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3" fillId="0" borderId="1" xfId="0" applyFont="1" applyFill="1" applyBorder="1" applyAlignment="1">
      <alignment horizontal="right" vertical="center" wrapText="1"/>
    </xf>
    <xf numFmtId="0" fontId="6" fillId="0" borderId="2" xfId="0"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0" fontId="21" fillId="0" borderId="0" xfId="45" applyFont="1" applyAlignment="1">
      <alignment horizontal="center"/>
    </xf>
    <xf numFmtId="0" fontId="41" fillId="2" borderId="0" xfId="33" applyFont="1" applyFill="1" applyAlignment="1">
      <alignment horizontal="center" vertical="center"/>
    </xf>
    <xf numFmtId="0" fontId="34" fillId="2" borderId="12" xfId="33" applyFont="1" applyFill="1" applyBorder="1" applyAlignment="1">
      <alignment horizontal="center"/>
    </xf>
    <xf numFmtId="3" fontId="24" fillId="2" borderId="7" xfId="13" applyNumberFormat="1" applyFont="1" applyFill="1" applyBorder="1" applyAlignment="1">
      <alignment horizontal="center" vertical="center" wrapText="1"/>
    </xf>
    <xf numFmtId="3" fontId="24" fillId="2" borderId="7" xfId="2" quotePrefix="1" applyNumberFormat="1" applyFont="1" applyFill="1" applyBorder="1" applyAlignment="1">
      <alignment horizontal="center" vertical="center" wrapText="1"/>
    </xf>
    <xf numFmtId="49" fontId="24" fillId="2" borderId="7" xfId="11" applyNumberFormat="1" applyFont="1" applyFill="1" applyBorder="1" applyAlignment="1">
      <alignment horizontal="center" vertical="center" wrapText="1"/>
    </xf>
    <xf numFmtId="165" fontId="24" fillId="2" borderId="7" xfId="1" quotePrefix="1"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2" xfId="0" applyFont="1" applyFill="1" applyBorder="1" applyAlignment="1">
      <alignment horizontal="center" vertical="center" wrapText="1"/>
    </xf>
    <xf numFmtId="3" fontId="35" fillId="2" borderId="9" xfId="0" applyNumberFormat="1" applyFont="1" applyFill="1" applyBorder="1" applyAlignment="1">
      <alignment horizontal="center" vertical="center" wrapText="1"/>
    </xf>
    <xf numFmtId="0" fontId="75" fillId="2" borderId="2" xfId="0" applyFont="1" applyFill="1" applyBorder="1" applyAlignment="1">
      <alignment horizontal="center" vertical="center" wrapText="1"/>
    </xf>
    <xf numFmtId="3" fontId="75" fillId="2" borderId="2" xfId="0" applyNumberFormat="1"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4" fontId="75" fillId="2" borderId="2" xfId="0"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36" fillId="2" borderId="14" xfId="14" applyFont="1" applyFill="1" applyBorder="1" applyAlignment="1">
      <alignment horizontal="center" vertical="center" wrapText="1"/>
    </xf>
    <xf numFmtId="0" fontId="36" fillId="2" borderId="15" xfId="14" applyFont="1" applyFill="1" applyBorder="1" applyAlignment="1">
      <alignment horizontal="center" vertical="center" wrapText="1"/>
    </xf>
    <xf numFmtId="3" fontId="36" fillId="2" borderId="14" xfId="14" quotePrefix="1" applyNumberFormat="1" applyFont="1" applyFill="1" applyBorder="1" applyAlignment="1">
      <alignment horizontal="center" vertical="center" wrapText="1"/>
    </xf>
    <xf numFmtId="3" fontId="36" fillId="2" borderId="15" xfId="14" quotePrefix="1" applyNumberFormat="1" applyFont="1" applyFill="1" applyBorder="1" applyAlignment="1">
      <alignment horizontal="center" vertical="center" wrapText="1"/>
    </xf>
    <xf numFmtId="4" fontId="35" fillId="2" borderId="14" xfId="14" applyNumberFormat="1" applyFont="1" applyFill="1" applyBorder="1" applyAlignment="1">
      <alignment horizontal="center" vertical="center" wrapText="1"/>
    </xf>
    <xf numFmtId="4" fontId="35" fillId="2" borderId="15" xfId="14" applyNumberFormat="1" applyFont="1" applyFill="1" applyBorder="1" applyAlignment="1">
      <alignment horizontal="center" vertical="center" wrapText="1"/>
    </xf>
    <xf numFmtId="0" fontId="35" fillId="2" borderId="11" xfId="14" applyFont="1" applyFill="1" applyBorder="1" applyAlignment="1">
      <alignment horizontal="center" vertical="center" wrapText="1"/>
    </xf>
    <xf numFmtId="0" fontId="21" fillId="2" borderId="0" xfId="14" applyFont="1" applyFill="1" applyAlignment="1">
      <alignment horizontal="center"/>
    </xf>
    <xf numFmtId="0" fontId="22" fillId="2" borderId="0" xfId="14" applyFont="1" applyFill="1" applyAlignment="1">
      <alignment horizontal="center"/>
    </xf>
    <xf numFmtId="0" fontId="28" fillId="2" borderId="12" xfId="14" applyFont="1" applyFill="1" applyBorder="1" applyAlignment="1">
      <alignment horizontal="center"/>
    </xf>
    <xf numFmtId="0" fontId="35" fillId="2" borderId="14" xfId="14" applyFont="1" applyFill="1" applyBorder="1" applyAlignment="1">
      <alignment horizontal="center" vertical="center" wrapText="1"/>
    </xf>
    <xf numFmtId="0" fontId="35" fillId="2" borderId="15" xfId="14" applyFont="1" applyFill="1" applyBorder="1" applyAlignment="1">
      <alignment horizontal="center" vertical="center" wrapText="1"/>
    </xf>
    <xf numFmtId="1" fontId="34" fillId="0" borderId="11" xfId="33" applyNumberFormat="1" applyFont="1" applyBorder="1" applyAlignment="1">
      <alignment horizontal="center" vertical="center"/>
    </xf>
    <xf numFmtId="1" fontId="25" fillId="0" borderId="11" xfId="33" applyNumberFormat="1" applyFont="1" applyBorder="1" applyAlignment="1">
      <alignment horizontal="center" vertical="center" wrapText="1"/>
    </xf>
    <xf numFmtId="1" fontId="21" fillId="0" borderId="11" xfId="44" applyNumberFormat="1" applyFont="1" applyBorder="1" applyAlignment="1">
      <alignment horizontal="center" vertical="center" wrapText="1"/>
    </xf>
    <xf numFmtId="1" fontId="21" fillId="0" borderId="11" xfId="44" applyNumberFormat="1" applyFont="1" applyBorder="1" applyAlignment="1">
      <alignment horizontal="center" vertical="center" wrapText="1"/>
    </xf>
    <xf numFmtId="1" fontId="25" fillId="0" borderId="11" xfId="33" applyNumberFormat="1" applyFont="1" applyBorder="1" applyAlignment="1">
      <alignment horizontal="left" vertical="center" wrapText="1"/>
    </xf>
    <xf numFmtId="1" fontId="34" fillId="0" borderId="11" xfId="33" applyNumberFormat="1" applyFont="1" applyBorder="1" applyAlignment="1">
      <alignment vertical="center"/>
    </xf>
    <xf numFmtId="1" fontId="11" fillId="0" borderId="11" xfId="44" applyNumberFormat="1" applyFont="1" applyBorder="1" applyAlignment="1">
      <alignment horizontal="left" vertical="center" wrapText="1"/>
    </xf>
    <xf numFmtId="3" fontId="76" fillId="0" borderId="11" xfId="33" applyNumberFormat="1" applyFont="1" applyBorder="1" applyAlignment="1">
      <alignment horizontal="center" vertical="center"/>
    </xf>
    <xf numFmtId="168" fontId="11" fillId="0" borderId="11" xfId="33" applyNumberFormat="1" applyFont="1" applyBorder="1" applyAlignment="1">
      <alignment horizontal="center" vertical="center"/>
    </xf>
    <xf numFmtId="4" fontId="5" fillId="2" borderId="2" xfId="1" applyNumberFormat="1" applyFont="1" applyFill="1" applyBorder="1" applyAlignment="1">
      <alignment horizontal="right" vertical="center" wrapText="1"/>
    </xf>
  </cellXfs>
  <cellStyles count="49">
    <cellStyle name="?_x005f_x001d_??%U©÷u&amp;H©÷9_x005f_x0008_? s_x005f_x000a__x005f_x0007__x005f_x0001__x005f_x0001_?_x005f_x0002_??????" xfId="4"/>
    <cellStyle name="Comma" xfId="1" builtinId="3"/>
    <cellStyle name="Comma [0] 2" xfId="19"/>
    <cellStyle name="Comma 10" xfId="7"/>
    <cellStyle name="Comma 10 2" xfId="3"/>
    <cellStyle name="Comma 105" xfId="12"/>
    <cellStyle name="Comma 117" xfId="13"/>
    <cellStyle name="Comma 12" xfId="20"/>
    <cellStyle name="Comma 13" xfId="10"/>
    <cellStyle name="Comma 14 2" xfId="21"/>
    <cellStyle name="Comma 2" xfId="22"/>
    <cellStyle name="Comma 2 2" xfId="23"/>
    <cellStyle name="Comma 2_bao cao cua UBND tinh quy II - 2011" xfId="17"/>
    <cellStyle name="Comma 21" xfId="5"/>
    <cellStyle name="Comma 3" xfId="18"/>
    <cellStyle name="Comma 39" xfId="46"/>
    <cellStyle name="Comma 4" xfId="24"/>
    <cellStyle name="Comma 5" xfId="25"/>
    <cellStyle name="Comma 5 2" xfId="26"/>
    <cellStyle name="Comma 6" xfId="27"/>
    <cellStyle name="Comma 7" xfId="28"/>
    <cellStyle name="Comma 78" xfId="29"/>
    <cellStyle name="Comma 79" xfId="30"/>
    <cellStyle name="Comma 8" xfId="31"/>
    <cellStyle name="Comma 9" xfId="32"/>
    <cellStyle name="Normal" xfId="0" builtinId="0"/>
    <cellStyle name="Normal 10" xfId="6"/>
    <cellStyle name="Normal 10 2 2" xfId="16"/>
    <cellStyle name="Normal 10 7 3" xfId="33"/>
    <cellStyle name="Normal 13 3" xfId="47"/>
    <cellStyle name="Normal 17" xfId="34"/>
    <cellStyle name="Normal 2" xfId="35"/>
    <cellStyle name="Normal 2 2" xfId="36"/>
    <cellStyle name="Normal 3" xfId="37"/>
    <cellStyle name="Normal 3 2" xfId="38"/>
    <cellStyle name="Normal 3 3" xfId="39"/>
    <cellStyle name="Normal 4" xfId="14"/>
    <cellStyle name="Normal 5" xfId="40"/>
    <cellStyle name="Normal 66" xfId="9"/>
    <cellStyle name="Normal 66 2" xfId="44"/>
    <cellStyle name="Normal 69" xfId="45"/>
    <cellStyle name="Normal 70" xfId="48"/>
    <cellStyle name="Normal 74" xfId="41"/>
    <cellStyle name="Normal 81" xfId="15"/>
    <cellStyle name="Normal_Bieu mau (CV )" xfId="2"/>
    <cellStyle name="Normal_Bieu mau (CV ) 2" xfId="8"/>
    <cellStyle name="Normal_Sheet1 2" xfId="11"/>
    <cellStyle name="Style 1" xfId="42"/>
    <cellStyle name="Style 1 2" xfId="43"/>
  </cellStyles>
  <dxfs count="0"/>
  <tableStyles count="0" defaultTableStyle="TableStyleMedium9" defaultPivotStyle="PivotStyleLight16"/>
  <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T63"/>
  <sheetViews>
    <sheetView workbookViewId="0">
      <selection activeCell="F10" sqref="F10"/>
    </sheetView>
  </sheetViews>
  <sheetFormatPr defaultColWidth="9.33203125" defaultRowHeight="12.75"/>
  <cols>
    <col min="1" max="1" width="4.83203125" style="6" customWidth="1"/>
    <col min="2" max="2" width="47.1640625" style="6" customWidth="1"/>
    <col min="3" max="3" width="11.1640625" style="6" customWidth="1"/>
    <col min="4" max="4" width="9.83203125" style="6" customWidth="1"/>
    <col min="5" max="5" width="10.83203125" style="6" customWidth="1"/>
    <col min="6" max="6" width="9.33203125" style="7" customWidth="1"/>
    <col min="7" max="7" width="8.5" style="7" customWidth="1"/>
    <col min="8" max="8" width="8.83203125" style="7" customWidth="1"/>
    <col min="9" max="17" width="8.5" style="7" customWidth="1"/>
    <col min="18" max="18" width="10.1640625" style="7" customWidth="1"/>
    <col min="19" max="19" width="5.83203125" style="6" customWidth="1"/>
    <col min="20" max="20" width="3.1640625" style="6" customWidth="1"/>
    <col min="21" max="21" width="11.6640625" style="6" bestFit="1" customWidth="1"/>
    <col min="22" max="16384" width="9.33203125" style="6"/>
  </cols>
  <sheetData>
    <row r="1" spans="1:20" s="72" customFormat="1" ht="14.25" customHeight="1">
      <c r="A1" s="416"/>
      <c r="B1" s="416"/>
      <c r="C1" s="416"/>
      <c r="D1" s="416"/>
      <c r="E1" s="416"/>
      <c r="F1" s="416"/>
      <c r="G1" s="416"/>
      <c r="H1" s="416"/>
      <c r="I1" s="416"/>
      <c r="J1" s="416"/>
      <c r="K1" s="416"/>
      <c r="L1" s="416"/>
      <c r="M1" s="416"/>
      <c r="N1" s="416"/>
      <c r="O1" s="416"/>
      <c r="P1" s="416"/>
      <c r="Q1" s="416"/>
      <c r="R1" s="416"/>
      <c r="S1" s="416"/>
      <c r="T1" s="416"/>
    </row>
    <row r="2" spans="1:20" s="72" customFormat="1" ht="18.600000000000001" customHeight="1">
      <c r="A2" s="417" t="s">
        <v>83</v>
      </c>
      <c r="B2" s="417"/>
      <c r="C2" s="417"/>
      <c r="D2" s="417"/>
      <c r="E2" s="417"/>
      <c r="F2" s="417"/>
      <c r="G2" s="417"/>
      <c r="H2" s="417"/>
      <c r="I2" s="417"/>
      <c r="J2" s="417"/>
      <c r="K2" s="417"/>
      <c r="L2" s="417"/>
      <c r="M2" s="417"/>
      <c r="N2" s="417"/>
      <c r="O2" s="417"/>
      <c r="P2" s="417"/>
      <c r="Q2" s="417"/>
      <c r="R2" s="417"/>
      <c r="S2" s="417"/>
    </row>
    <row r="3" spans="1:20" s="72" customFormat="1" ht="24" customHeight="1">
      <c r="A3" s="418" t="s">
        <v>82</v>
      </c>
      <c r="B3" s="418"/>
      <c r="C3" s="418"/>
      <c r="D3" s="418"/>
      <c r="E3" s="418"/>
      <c r="F3" s="418"/>
      <c r="G3" s="418"/>
      <c r="H3" s="418"/>
      <c r="I3" s="418"/>
      <c r="J3" s="418"/>
      <c r="K3" s="418"/>
      <c r="L3" s="418"/>
      <c r="M3" s="418"/>
      <c r="N3" s="418"/>
      <c r="O3" s="418"/>
      <c r="P3" s="418"/>
      <c r="Q3" s="418"/>
      <c r="R3" s="418"/>
      <c r="S3" s="418"/>
    </row>
    <row r="4" spans="1:20" s="72" customFormat="1" ht="21.95" customHeight="1">
      <c r="A4" s="419" t="s">
        <v>104</v>
      </c>
      <c r="B4" s="419"/>
      <c r="C4" s="419"/>
      <c r="D4" s="419"/>
      <c r="E4" s="419"/>
      <c r="F4" s="419"/>
      <c r="G4" s="419"/>
      <c r="H4" s="419"/>
      <c r="I4" s="419"/>
      <c r="J4" s="419"/>
      <c r="K4" s="419"/>
      <c r="L4" s="419"/>
      <c r="M4" s="419"/>
      <c r="N4" s="419"/>
      <c r="O4" s="419"/>
      <c r="P4" s="419"/>
      <c r="Q4" s="419"/>
      <c r="R4" s="419"/>
      <c r="S4" s="419"/>
    </row>
    <row r="5" spans="1:20" ht="22.9" customHeight="1">
      <c r="A5" s="420" t="s">
        <v>84</v>
      </c>
      <c r="B5" s="420" t="s">
        <v>85</v>
      </c>
      <c r="C5" s="420" t="s">
        <v>86</v>
      </c>
      <c r="D5" s="420"/>
      <c r="E5" s="420" t="s">
        <v>87</v>
      </c>
      <c r="F5" s="421" t="s">
        <v>105</v>
      </c>
      <c r="G5" s="421"/>
      <c r="H5" s="421"/>
      <c r="I5" s="421"/>
      <c r="J5" s="421"/>
      <c r="K5" s="421"/>
      <c r="L5" s="421"/>
      <c r="M5" s="421"/>
      <c r="N5" s="421"/>
      <c r="O5" s="421"/>
      <c r="P5" s="421"/>
      <c r="Q5" s="421"/>
      <c r="R5" s="421"/>
      <c r="S5" s="420" t="s">
        <v>88</v>
      </c>
    </row>
    <row r="6" spans="1:20" ht="51">
      <c r="A6" s="420"/>
      <c r="B6" s="420"/>
      <c r="C6" s="10" t="s">
        <v>89</v>
      </c>
      <c r="D6" s="10" t="s">
        <v>90</v>
      </c>
      <c r="E6" s="420"/>
      <c r="F6" s="11" t="s">
        <v>91</v>
      </c>
      <c r="G6" s="11" t="s">
        <v>92</v>
      </c>
      <c r="H6" s="11" t="s">
        <v>93</v>
      </c>
      <c r="I6" s="11" t="s">
        <v>94</v>
      </c>
      <c r="J6" s="11" t="s">
        <v>95</v>
      </c>
      <c r="K6" s="11" t="s">
        <v>96</v>
      </c>
      <c r="L6" s="11" t="s">
        <v>97</v>
      </c>
      <c r="M6" s="11" t="s">
        <v>98</v>
      </c>
      <c r="N6" s="11" t="s">
        <v>99</v>
      </c>
      <c r="O6" s="11" t="s">
        <v>100</v>
      </c>
      <c r="P6" s="11" t="s">
        <v>101</v>
      </c>
      <c r="Q6" s="11" t="s">
        <v>102</v>
      </c>
      <c r="R6" s="11" t="s">
        <v>103</v>
      </c>
      <c r="S6" s="420"/>
    </row>
    <row r="7" spans="1:20" ht="19.5" customHeight="1">
      <c r="A7" s="12"/>
      <c r="B7" s="13" t="s">
        <v>23</v>
      </c>
      <c r="C7" s="12"/>
      <c r="D7" s="55">
        <f>D8+D26</f>
        <v>679937.16800000006</v>
      </c>
      <c r="E7" s="55">
        <f t="shared" ref="E7:R7" si="0">E8+E26</f>
        <v>253682.5</v>
      </c>
      <c r="F7" s="56">
        <f t="shared" si="0"/>
        <v>59554.968000000001</v>
      </c>
      <c r="G7" s="56">
        <f t="shared" si="0"/>
        <v>0</v>
      </c>
      <c r="H7" s="56">
        <f t="shared" si="0"/>
        <v>47682.531999999999</v>
      </c>
      <c r="I7" s="56">
        <f t="shared" si="0"/>
        <v>0</v>
      </c>
      <c r="J7" s="56">
        <f t="shared" si="0"/>
        <v>10000</v>
      </c>
      <c r="K7" s="56">
        <f t="shared" si="0"/>
        <v>0</v>
      </c>
      <c r="L7" s="56">
        <f t="shared" si="0"/>
        <v>10850</v>
      </c>
      <c r="M7" s="56">
        <f t="shared" si="0"/>
        <v>20000</v>
      </c>
      <c r="N7" s="56">
        <f t="shared" si="0"/>
        <v>11550</v>
      </c>
      <c r="O7" s="56">
        <f t="shared" si="0"/>
        <v>860</v>
      </c>
      <c r="P7" s="56">
        <f t="shared" si="0"/>
        <v>6500</v>
      </c>
      <c r="Q7" s="56">
        <f t="shared" si="0"/>
        <v>71685</v>
      </c>
      <c r="R7" s="56">
        <f t="shared" si="0"/>
        <v>238682.5</v>
      </c>
      <c r="S7" s="55"/>
    </row>
    <row r="8" spans="1:20" ht="19.5" customHeight="1">
      <c r="A8" s="14" t="s">
        <v>24</v>
      </c>
      <c r="B8" s="15" t="s">
        <v>0</v>
      </c>
      <c r="C8" s="67"/>
      <c r="D8" s="16">
        <f>D9+D16</f>
        <v>497000</v>
      </c>
      <c r="E8" s="16">
        <f t="shared" ref="E8:R8" si="1">E9+E16</f>
        <v>212617.5</v>
      </c>
      <c r="F8" s="16">
        <f t="shared" si="1"/>
        <v>44187.161</v>
      </c>
      <c r="G8" s="16">
        <f t="shared" si="1"/>
        <v>0</v>
      </c>
      <c r="H8" s="16">
        <f t="shared" si="1"/>
        <v>41745.339</v>
      </c>
      <c r="I8" s="16">
        <f t="shared" si="1"/>
        <v>0</v>
      </c>
      <c r="J8" s="16">
        <f t="shared" si="1"/>
        <v>10000</v>
      </c>
      <c r="K8" s="16">
        <f t="shared" si="1"/>
        <v>0</v>
      </c>
      <c r="L8" s="16">
        <f t="shared" si="1"/>
        <v>10000</v>
      </c>
      <c r="M8" s="16">
        <f t="shared" si="1"/>
        <v>20000</v>
      </c>
      <c r="N8" s="16">
        <f t="shared" si="1"/>
        <v>10000</v>
      </c>
      <c r="O8" s="16">
        <f t="shared" si="1"/>
        <v>0</v>
      </c>
      <c r="P8" s="16">
        <f t="shared" si="1"/>
        <v>5000</v>
      </c>
      <c r="Q8" s="16">
        <f t="shared" si="1"/>
        <v>71685</v>
      </c>
      <c r="R8" s="16">
        <f t="shared" si="1"/>
        <v>212617.5</v>
      </c>
      <c r="S8" s="57"/>
    </row>
    <row r="9" spans="1:20" ht="19.5" customHeight="1">
      <c r="A9" s="17" t="s">
        <v>15</v>
      </c>
      <c r="B9" s="18" t="s">
        <v>1</v>
      </c>
      <c r="C9" s="68"/>
      <c r="D9" s="58">
        <f>D10+D11+D12</f>
        <v>434000</v>
      </c>
      <c r="E9" s="58">
        <f t="shared" ref="E9:R9" si="2">E10+E11+E12</f>
        <v>206685</v>
      </c>
      <c r="F9" s="58">
        <f t="shared" si="2"/>
        <v>40000</v>
      </c>
      <c r="G9" s="58">
        <f t="shared" si="2"/>
        <v>0</v>
      </c>
      <c r="H9" s="58">
        <f t="shared" si="2"/>
        <v>40000</v>
      </c>
      <c r="I9" s="58">
        <f t="shared" si="2"/>
        <v>0</v>
      </c>
      <c r="J9" s="58">
        <f t="shared" si="2"/>
        <v>10000</v>
      </c>
      <c r="K9" s="58">
        <f t="shared" si="2"/>
        <v>0</v>
      </c>
      <c r="L9" s="58">
        <f t="shared" si="2"/>
        <v>10000</v>
      </c>
      <c r="M9" s="58">
        <f t="shared" si="2"/>
        <v>20000</v>
      </c>
      <c r="N9" s="58">
        <f t="shared" si="2"/>
        <v>10000</v>
      </c>
      <c r="O9" s="58">
        <f t="shared" si="2"/>
        <v>0</v>
      </c>
      <c r="P9" s="58">
        <f t="shared" si="2"/>
        <v>5000</v>
      </c>
      <c r="Q9" s="58">
        <f t="shared" si="2"/>
        <v>71685</v>
      </c>
      <c r="R9" s="58">
        <f t="shared" si="2"/>
        <v>206685</v>
      </c>
      <c r="S9" s="59"/>
    </row>
    <row r="10" spans="1:20" ht="27">
      <c r="A10" s="19" t="s">
        <v>28</v>
      </c>
      <c r="B10" s="20" t="s">
        <v>29</v>
      </c>
      <c r="C10" s="69"/>
      <c r="D10" s="25"/>
      <c r="E10" s="25"/>
      <c r="F10" s="51"/>
      <c r="G10" s="51"/>
      <c r="H10" s="51"/>
      <c r="I10" s="51"/>
      <c r="J10" s="51"/>
      <c r="K10" s="51"/>
      <c r="L10" s="51"/>
      <c r="M10" s="51"/>
      <c r="N10" s="51"/>
      <c r="O10" s="51"/>
      <c r="P10" s="51"/>
      <c r="Q10" s="51"/>
      <c r="R10" s="51"/>
      <c r="S10" s="25"/>
    </row>
    <row r="11" spans="1:20" ht="22.15" customHeight="1">
      <c r="A11" s="19" t="s">
        <v>30</v>
      </c>
      <c r="B11" s="20" t="s">
        <v>31</v>
      </c>
      <c r="C11" s="69"/>
      <c r="D11" s="25"/>
      <c r="E11" s="25"/>
      <c r="F11" s="51"/>
      <c r="G11" s="51"/>
      <c r="H11" s="51"/>
      <c r="I11" s="51"/>
      <c r="J11" s="51"/>
      <c r="K11" s="51"/>
      <c r="L11" s="51"/>
      <c r="M11" s="51"/>
      <c r="N11" s="51"/>
      <c r="O11" s="51"/>
      <c r="P11" s="51"/>
      <c r="Q11" s="51"/>
      <c r="R11" s="51"/>
      <c r="S11" s="25"/>
    </row>
    <row r="12" spans="1:20" ht="22.15" customHeight="1">
      <c r="A12" s="21" t="s">
        <v>32</v>
      </c>
      <c r="B12" s="22" t="s">
        <v>33</v>
      </c>
      <c r="C12" s="69"/>
      <c r="D12" s="8">
        <f>SUM(D13:D15)</f>
        <v>434000</v>
      </c>
      <c r="E12" s="8">
        <f>SUM(E13:E15)</f>
        <v>206685</v>
      </c>
      <c r="F12" s="8">
        <f>SUM(F13:F15)</f>
        <v>40000</v>
      </c>
      <c r="G12" s="8">
        <f t="shared" ref="G12:O12" si="3">SUM(G13:G15)</f>
        <v>0</v>
      </c>
      <c r="H12" s="8">
        <f t="shared" si="3"/>
        <v>40000</v>
      </c>
      <c r="I12" s="8">
        <f t="shared" si="3"/>
        <v>0</v>
      </c>
      <c r="J12" s="8">
        <f>SUM(J13:J15)</f>
        <v>10000</v>
      </c>
      <c r="K12" s="8">
        <f t="shared" si="3"/>
        <v>0</v>
      </c>
      <c r="L12" s="8">
        <f>SUM(L13:L15)</f>
        <v>10000</v>
      </c>
      <c r="M12" s="8">
        <f>SUM(M13:M15)</f>
        <v>20000</v>
      </c>
      <c r="N12" s="8">
        <f>SUM(N13:N15)</f>
        <v>10000</v>
      </c>
      <c r="O12" s="8">
        <f t="shared" si="3"/>
        <v>0</v>
      </c>
      <c r="P12" s="8">
        <f>SUM(P13:P15)</f>
        <v>5000</v>
      </c>
      <c r="Q12" s="8">
        <f>SUM(Q13:Q15)</f>
        <v>71685</v>
      </c>
      <c r="R12" s="8">
        <f>SUM(R13:R15)</f>
        <v>206685</v>
      </c>
      <c r="S12" s="25"/>
    </row>
    <row r="13" spans="1:20" ht="51">
      <c r="A13" s="23">
        <v>1</v>
      </c>
      <c r="B13" s="24" t="s">
        <v>2</v>
      </c>
      <c r="C13" s="70" t="s">
        <v>3</v>
      </c>
      <c r="D13" s="25">
        <v>164000</v>
      </c>
      <c r="E13" s="25">
        <v>89000</v>
      </c>
      <c r="F13" s="51">
        <v>40000</v>
      </c>
      <c r="G13" s="51"/>
      <c r="H13" s="51"/>
      <c r="I13" s="51"/>
      <c r="J13" s="51">
        <v>10000</v>
      </c>
      <c r="K13" s="51"/>
      <c r="L13" s="51"/>
      <c r="M13" s="51"/>
      <c r="N13" s="51">
        <v>10000</v>
      </c>
      <c r="O13" s="51"/>
      <c r="P13" s="51"/>
      <c r="Q13" s="51">
        <v>29000</v>
      </c>
      <c r="R13" s="51">
        <f>SUM(F13:Q13)</f>
        <v>89000</v>
      </c>
      <c r="S13" s="25"/>
    </row>
    <row r="14" spans="1:20" ht="22.5">
      <c r="A14" s="23">
        <v>2</v>
      </c>
      <c r="B14" s="24" t="s">
        <v>4</v>
      </c>
      <c r="C14" s="70" t="s">
        <v>5</v>
      </c>
      <c r="D14" s="25">
        <v>80000</v>
      </c>
      <c r="E14" s="25">
        <v>42000</v>
      </c>
      <c r="F14" s="51"/>
      <c r="G14" s="51"/>
      <c r="H14" s="51">
        <v>10000</v>
      </c>
      <c r="I14" s="51"/>
      <c r="J14" s="51"/>
      <c r="K14" s="51"/>
      <c r="L14" s="51">
        <v>10000</v>
      </c>
      <c r="M14" s="51"/>
      <c r="N14" s="51"/>
      <c r="O14" s="51"/>
      <c r="P14" s="51">
        <v>5000</v>
      </c>
      <c r="Q14" s="51">
        <v>17000</v>
      </c>
      <c r="R14" s="51">
        <f t="shared" ref="R14:R15" si="4">SUM(F14:Q14)</f>
        <v>42000</v>
      </c>
      <c r="S14" s="25"/>
    </row>
    <row r="15" spans="1:20" ht="20.25" customHeight="1">
      <c r="A15" s="23">
        <v>3</v>
      </c>
      <c r="B15" s="24" t="s">
        <v>6</v>
      </c>
      <c r="C15" s="70" t="s">
        <v>7</v>
      </c>
      <c r="D15" s="26">
        <v>190000</v>
      </c>
      <c r="E15" s="27">
        <v>75685</v>
      </c>
      <c r="F15" s="51"/>
      <c r="G15" s="51"/>
      <c r="H15" s="51">
        <v>30000</v>
      </c>
      <c r="I15" s="51"/>
      <c r="J15" s="51"/>
      <c r="K15" s="51"/>
      <c r="L15" s="51"/>
      <c r="M15" s="51">
        <v>20000</v>
      </c>
      <c r="N15" s="51"/>
      <c r="O15" s="51"/>
      <c r="P15" s="51"/>
      <c r="Q15" s="51">
        <v>25685</v>
      </c>
      <c r="R15" s="51">
        <f t="shared" si="4"/>
        <v>75685</v>
      </c>
      <c r="S15" s="25"/>
    </row>
    <row r="16" spans="1:20" ht="16.899999999999999" customHeight="1">
      <c r="A16" s="17" t="s">
        <v>25</v>
      </c>
      <c r="B16" s="18" t="s">
        <v>8</v>
      </c>
      <c r="C16" s="68"/>
      <c r="D16" s="58">
        <f>D17+D20+D22+D23+D24</f>
        <v>63000</v>
      </c>
      <c r="E16" s="58">
        <f>E17+E20+E22+E23+E24</f>
        <v>5932.5</v>
      </c>
      <c r="F16" s="58">
        <f t="shared" ref="F16:R16" si="5">F17+F20+F22+F23+F24</f>
        <v>4187.1610000000001</v>
      </c>
      <c r="G16" s="58">
        <f t="shared" si="5"/>
        <v>0</v>
      </c>
      <c r="H16" s="60">
        <f t="shared" si="5"/>
        <v>1745.3389999999999</v>
      </c>
      <c r="I16" s="58">
        <f t="shared" si="5"/>
        <v>0</v>
      </c>
      <c r="J16" s="58">
        <f t="shared" si="5"/>
        <v>0</v>
      </c>
      <c r="K16" s="58">
        <f t="shared" si="5"/>
        <v>0</v>
      </c>
      <c r="L16" s="58">
        <f t="shared" si="5"/>
        <v>0</v>
      </c>
      <c r="M16" s="58">
        <f t="shared" si="5"/>
        <v>0</v>
      </c>
      <c r="N16" s="58">
        <f t="shared" si="5"/>
        <v>0</v>
      </c>
      <c r="O16" s="58">
        <f t="shared" si="5"/>
        <v>0</v>
      </c>
      <c r="P16" s="58">
        <f t="shared" si="5"/>
        <v>0</v>
      </c>
      <c r="Q16" s="58">
        <f t="shared" si="5"/>
        <v>0</v>
      </c>
      <c r="R16" s="58">
        <f t="shared" si="5"/>
        <v>5932.5</v>
      </c>
      <c r="S16" s="59"/>
    </row>
    <row r="17" spans="1:19" ht="16.899999999999999" customHeight="1">
      <c r="A17" s="19" t="s">
        <v>28</v>
      </c>
      <c r="B17" s="28" t="s">
        <v>34</v>
      </c>
      <c r="C17" s="69"/>
      <c r="D17" s="8">
        <f>SUM(D18:D19)</f>
        <v>40000</v>
      </c>
      <c r="E17" s="8">
        <f>SUM(E18:E19)</f>
        <v>2262.5</v>
      </c>
      <c r="F17" s="8">
        <f>SUM(F18:F19)</f>
        <v>1937.1610000000001</v>
      </c>
      <c r="G17" s="8">
        <f t="shared" ref="G17:R17" si="6">SUM(G18:G19)</f>
        <v>0</v>
      </c>
      <c r="H17" s="35">
        <f>SUM(H18:H19)</f>
        <v>325.33899999999994</v>
      </c>
      <c r="I17" s="8">
        <f t="shared" si="6"/>
        <v>0</v>
      </c>
      <c r="J17" s="8">
        <f t="shared" si="6"/>
        <v>0</v>
      </c>
      <c r="K17" s="8">
        <f t="shared" si="6"/>
        <v>0</v>
      </c>
      <c r="L17" s="8">
        <f t="shared" si="6"/>
        <v>0</v>
      </c>
      <c r="M17" s="8">
        <f t="shared" si="6"/>
        <v>0</v>
      </c>
      <c r="N17" s="8">
        <f t="shared" si="6"/>
        <v>0</v>
      </c>
      <c r="O17" s="8">
        <f t="shared" si="6"/>
        <v>0</v>
      </c>
      <c r="P17" s="8">
        <f t="shared" si="6"/>
        <v>0</v>
      </c>
      <c r="Q17" s="8">
        <f t="shared" si="6"/>
        <v>0</v>
      </c>
      <c r="R17" s="8">
        <f t="shared" si="6"/>
        <v>2262.5</v>
      </c>
      <c r="S17" s="25"/>
    </row>
    <row r="18" spans="1:19" ht="25.5">
      <c r="A18" s="23">
        <v>1</v>
      </c>
      <c r="B18" s="29" t="s">
        <v>9</v>
      </c>
      <c r="C18" s="70" t="s">
        <v>117</v>
      </c>
      <c r="D18" s="25">
        <v>35000</v>
      </c>
      <c r="E18" s="25">
        <v>2206.3389999999999</v>
      </c>
      <c r="F18" s="51">
        <v>1881</v>
      </c>
      <c r="G18" s="51"/>
      <c r="H18" s="61">
        <f>E18-F18</f>
        <v>325.33899999999994</v>
      </c>
      <c r="I18" s="51"/>
      <c r="J18" s="51"/>
      <c r="K18" s="51"/>
      <c r="L18" s="51"/>
      <c r="M18" s="51"/>
      <c r="N18" s="51"/>
      <c r="O18" s="51"/>
      <c r="P18" s="51"/>
      <c r="Q18" s="51"/>
      <c r="R18" s="51">
        <f>SUM(F18:Q18)</f>
        <v>2206.3389999999999</v>
      </c>
      <c r="S18" s="25"/>
    </row>
    <row r="19" spans="1:19" ht="18.600000000000001" customHeight="1">
      <c r="A19" s="23">
        <v>2</v>
      </c>
      <c r="B19" s="29" t="s">
        <v>10</v>
      </c>
      <c r="C19" s="70" t="s">
        <v>116</v>
      </c>
      <c r="D19" s="25">
        <v>5000</v>
      </c>
      <c r="E19" s="25">
        <v>56.161000000000001</v>
      </c>
      <c r="F19" s="51">
        <f>E19</f>
        <v>56.161000000000001</v>
      </c>
      <c r="G19" s="51"/>
      <c r="H19" s="51"/>
      <c r="I19" s="51"/>
      <c r="J19" s="51"/>
      <c r="K19" s="51"/>
      <c r="L19" s="51"/>
      <c r="M19" s="51"/>
      <c r="N19" s="51"/>
      <c r="O19" s="51"/>
      <c r="P19" s="51"/>
      <c r="Q19" s="51"/>
      <c r="R19" s="51">
        <f>SUM(F19:Q19)</f>
        <v>56.161000000000001</v>
      </c>
      <c r="S19" s="25"/>
    </row>
    <row r="20" spans="1:19" ht="27">
      <c r="A20" s="19" t="s">
        <v>30</v>
      </c>
      <c r="B20" s="28" t="s">
        <v>35</v>
      </c>
      <c r="C20" s="69"/>
      <c r="D20" s="8">
        <f>SUM(D21)</f>
        <v>23000</v>
      </c>
      <c r="E20" s="8">
        <f>SUM(E21)</f>
        <v>1420</v>
      </c>
      <c r="F20" s="8">
        <f t="shared" ref="F20:R20" si="7">SUM(F21)</f>
        <v>0</v>
      </c>
      <c r="G20" s="8">
        <f t="shared" si="7"/>
        <v>0</v>
      </c>
      <c r="H20" s="8">
        <f t="shared" si="7"/>
        <v>1420</v>
      </c>
      <c r="I20" s="8">
        <f t="shared" si="7"/>
        <v>0</v>
      </c>
      <c r="J20" s="8">
        <f t="shared" si="7"/>
        <v>0</v>
      </c>
      <c r="K20" s="8">
        <f t="shared" si="7"/>
        <v>0</v>
      </c>
      <c r="L20" s="8">
        <f t="shared" si="7"/>
        <v>0</v>
      </c>
      <c r="M20" s="8">
        <f t="shared" si="7"/>
        <v>0</v>
      </c>
      <c r="N20" s="8">
        <f t="shared" si="7"/>
        <v>0</v>
      </c>
      <c r="O20" s="8">
        <f t="shared" si="7"/>
        <v>0</v>
      </c>
      <c r="P20" s="8">
        <f t="shared" si="7"/>
        <v>0</v>
      </c>
      <c r="Q20" s="8">
        <f t="shared" si="7"/>
        <v>0</v>
      </c>
      <c r="R20" s="8">
        <f t="shared" si="7"/>
        <v>1420</v>
      </c>
      <c r="S20" s="25"/>
    </row>
    <row r="21" spans="1:19" ht="25.5">
      <c r="A21" s="23">
        <v>1</v>
      </c>
      <c r="B21" s="30" t="s">
        <v>11</v>
      </c>
      <c r="C21" s="2" t="s">
        <v>12</v>
      </c>
      <c r="D21" s="31">
        <v>23000</v>
      </c>
      <c r="E21" s="25">
        <v>1420</v>
      </c>
      <c r="F21" s="51"/>
      <c r="G21" s="51"/>
      <c r="H21" s="51">
        <f>E21</f>
        <v>1420</v>
      </c>
      <c r="I21" s="51"/>
      <c r="J21" s="51"/>
      <c r="K21" s="51"/>
      <c r="L21" s="51"/>
      <c r="M21" s="51"/>
      <c r="N21" s="51"/>
      <c r="O21" s="51"/>
      <c r="P21" s="51"/>
      <c r="Q21" s="51"/>
      <c r="R21" s="51">
        <f>SUM(F21:Q21)</f>
        <v>1420</v>
      </c>
      <c r="S21" s="25"/>
    </row>
    <row r="22" spans="1:19" ht="19.149999999999999" customHeight="1">
      <c r="A22" s="19" t="s">
        <v>32</v>
      </c>
      <c r="B22" s="28" t="s">
        <v>31</v>
      </c>
      <c r="C22" s="2"/>
      <c r="D22" s="31"/>
      <c r="E22" s="25"/>
      <c r="F22" s="51"/>
      <c r="G22" s="51"/>
      <c r="H22" s="51"/>
      <c r="I22" s="51"/>
      <c r="J22" s="51"/>
      <c r="K22" s="51"/>
      <c r="L22" s="51"/>
      <c r="M22" s="51"/>
      <c r="N22" s="51"/>
      <c r="O22" s="51"/>
      <c r="P22" s="51"/>
      <c r="Q22" s="51"/>
      <c r="R22" s="51"/>
      <c r="S22" s="25"/>
    </row>
    <row r="23" spans="1:19" ht="19.149999999999999" customHeight="1">
      <c r="A23" s="19" t="s">
        <v>36</v>
      </c>
      <c r="B23" s="28" t="s">
        <v>37</v>
      </c>
      <c r="C23" s="2"/>
      <c r="D23" s="31"/>
      <c r="E23" s="25"/>
      <c r="F23" s="51"/>
      <c r="G23" s="51"/>
      <c r="H23" s="51"/>
      <c r="I23" s="51"/>
      <c r="J23" s="51"/>
      <c r="K23" s="51"/>
      <c r="L23" s="51"/>
      <c r="M23" s="51"/>
      <c r="N23" s="51"/>
      <c r="O23" s="51"/>
      <c r="P23" s="51"/>
      <c r="Q23" s="51"/>
      <c r="R23" s="51"/>
      <c r="S23" s="25"/>
    </row>
    <row r="24" spans="1:19" ht="19.149999999999999" customHeight="1">
      <c r="A24" s="19" t="s">
        <v>38</v>
      </c>
      <c r="B24" s="28" t="s">
        <v>39</v>
      </c>
      <c r="C24" s="2"/>
      <c r="D24" s="31"/>
      <c r="E24" s="8">
        <f>SUM(E25)</f>
        <v>2250</v>
      </c>
      <c r="F24" s="8">
        <f t="shared" ref="F24:R24" si="8">SUM(F25)</f>
        <v>2250</v>
      </c>
      <c r="G24" s="8">
        <f t="shared" si="8"/>
        <v>0</v>
      </c>
      <c r="H24" s="8">
        <f t="shared" si="8"/>
        <v>0</v>
      </c>
      <c r="I24" s="8">
        <f t="shared" si="8"/>
        <v>0</v>
      </c>
      <c r="J24" s="8">
        <f t="shared" si="8"/>
        <v>0</v>
      </c>
      <c r="K24" s="8">
        <f t="shared" si="8"/>
        <v>0</v>
      </c>
      <c r="L24" s="8">
        <f t="shared" si="8"/>
        <v>0</v>
      </c>
      <c r="M24" s="8">
        <f t="shared" si="8"/>
        <v>0</v>
      </c>
      <c r="N24" s="8">
        <f t="shared" si="8"/>
        <v>0</v>
      </c>
      <c r="O24" s="8">
        <f t="shared" si="8"/>
        <v>0</v>
      </c>
      <c r="P24" s="8">
        <f t="shared" si="8"/>
        <v>0</v>
      </c>
      <c r="Q24" s="8">
        <f t="shared" si="8"/>
        <v>0</v>
      </c>
      <c r="R24" s="8">
        <f t="shared" si="8"/>
        <v>2250</v>
      </c>
      <c r="S24" s="25"/>
    </row>
    <row r="25" spans="1:19" ht="19.149999999999999" customHeight="1">
      <c r="A25" s="23">
        <v>1</v>
      </c>
      <c r="B25" s="30" t="s">
        <v>13</v>
      </c>
      <c r="C25" s="69" t="s">
        <v>22</v>
      </c>
      <c r="D25" s="31">
        <v>14990</v>
      </c>
      <c r="E25" s="25">
        <v>2250</v>
      </c>
      <c r="F25" s="51">
        <f>E25</f>
        <v>2250</v>
      </c>
      <c r="G25" s="51"/>
      <c r="H25" s="51"/>
      <c r="I25" s="51"/>
      <c r="J25" s="51"/>
      <c r="K25" s="51"/>
      <c r="L25" s="51"/>
      <c r="M25" s="51"/>
      <c r="N25" s="51"/>
      <c r="O25" s="51"/>
      <c r="P25" s="51"/>
      <c r="Q25" s="51"/>
      <c r="R25" s="51">
        <f>SUM(F25:Q25)</f>
        <v>2250</v>
      </c>
      <c r="S25" s="25"/>
    </row>
    <row r="26" spans="1:19" ht="19.899999999999999" customHeight="1">
      <c r="A26" s="14" t="s">
        <v>26</v>
      </c>
      <c r="B26" s="15" t="s">
        <v>27</v>
      </c>
      <c r="C26" s="67"/>
      <c r="D26" s="16">
        <f>D27+D54</f>
        <v>182937.16800000001</v>
      </c>
      <c r="E26" s="16">
        <f t="shared" ref="E26:R26" si="9">E27+E54</f>
        <v>41065</v>
      </c>
      <c r="F26" s="62">
        <f t="shared" si="9"/>
        <v>15367.807000000001</v>
      </c>
      <c r="G26" s="62">
        <f t="shared" si="9"/>
        <v>0</v>
      </c>
      <c r="H26" s="62">
        <f t="shared" si="9"/>
        <v>5937.1930000000002</v>
      </c>
      <c r="I26" s="62">
        <f t="shared" si="9"/>
        <v>0</v>
      </c>
      <c r="J26" s="62">
        <f t="shared" si="9"/>
        <v>0</v>
      </c>
      <c r="K26" s="62">
        <f t="shared" si="9"/>
        <v>0</v>
      </c>
      <c r="L26" s="62">
        <f t="shared" si="9"/>
        <v>850</v>
      </c>
      <c r="M26" s="62">
        <f t="shared" si="9"/>
        <v>0</v>
      </c>
      <c r="N26" s="62">
        <f t="shared" si="9"/>
        <v>1550</v>
      </c>
      <c r="O26" s="62">
        <f t="shared" si="9"/>
        <v>860</v>
      </c>
      <c r="P26" s="62">
        <f t="shared" si="9"/>
        <v>1500</v>
      </c>
      <c r="Q26" s="62">
        <f t="shared" si="9"/>
        <v>0</v>
      </c>
      <c r="R26" s="62">
        <f t="shared" si="9"/>
        <v>26065</v>
      </c>
      <c r="S26" s="57"/>
    </row>
    <row r="27" spans="1:19" ht="19.899999999999999" customHeight="1">
      <c r="A27" s="32" t="s">
        <v>15</v>
      </c>
      <c r="B27" s="33" t="s">
        <v>14</v>
      </c>
      <c r="C27" s="71"/>
      <c r="D27" s="63">
        <f>D28+D35+D39+D48+D49</f>
        <v>142853.228</v>
      </c>
      <c r="E27" s="63">
        <f t="shared" ref="E27:R27" si="10">E28+E35+E39+E48+E49</f>
        <v>26065</v>
      </c>
      <c r="F27" s="64">
        <f t="shared" si="10"/>
        <v>15367.807000000001</v>
      </c>
      <c r="G27" s="64">
        <f t="shared" si="10"/>
        <v>0</v>
      </c>
      <c r="H27" s="64">
        <f t="shared" si="10"/>
        <v>5937.1930000000002</v>
      </c>
      <c r="I27" s="64">
        <f t="shared" si="10"/>
        <v>0</v>
      </c>
      <c r="J27" s="64">
        <f t="shared" si="10"/>
        <v>0</v>
      </c>
      <c r="K27" s="64">
        <f t="shared" si="10"/>
        <v>0</v>
      </c>
      <c r="L27" s="64">
        <f t="shared" si="10"/>
        <v>850</v>
      </c>
      <c r="M27" s="64">
        <f t="shared" si="10"/>
        <v>0</v>
      </c>
      <c r="N27" s="64">
        <f t="shared" si="10"/>
        <v>1550</v>
      </c>
      <c r="O27" s="64">
        <f t="shared" si="10"/>
        <v>860</v>
      </c>
      <c r="P27" s="64">
        <f t="shared" si="10"/>
        <v>1500</v>
      </c>
      <c r="Q27" s="64">
        <f t="shared" si="10"/>
        <v>0</v>
      </c>
      <c r="R27" s="64">
        <f t="shared" si="10"/>
        <v>26065</v>
      </c>
      <c r="S27" s="65"/>
    </row>
    <row r="28" spans="1:19" ht="19.899999999999999" customHeight="1">
      <c r="A28" s="19" t="s">
        <v>28</v>
      </c>
      <c r="B28" s="28" t="s">
        <v>34</v>
      </c>
      <c r="C28" s="69"/>
      <c r="D28" s="35">
        <f>SUM(D29:D34)</f>
        <v>55306.228000000003</v>
      </c>
      <c r="E28" s="35">
        <f>SUM(E29:E34)</f>
        <v>1952.9150000000002</v>
      </c>
      <c r="F28" s="35">
        <f t="shared" ref="F28:R28" si="11">SUM(F29:F34)</f>
        <v>715.72199999999998</v>
      </c>
      <c r="G28" s="35">
        <f t="shared" si="11"/>
        <v>0</v>
      </c>
      <c r="H28" s="35">
        <f>SUM(H29:H34)</f>
        <v>1237.193</v>
      </c>
      <c r="I28" s="35">
        <f t="shared" si="11"/>
        <v>0</v>
      </c>
      <c r="J28" s="35">
        <f t="shared" si="11"/>
        <v>0</v>
      </c>
      <c r="K28" s="35">
        <f t="shared" si="11"/>
        <v>0</v>
      </c>
      <c r="L28" s="35">
        <f t="shared" si="11"/>
        <v>0</v>
      </c>
      <c r="M28" s="35">
        <f t="shared" si="11"/>
        <v>0</v>
      </c>
      <c r="N28" s="35">
        <f t="shared" si="11"/>
        <v>0</v>
      </c>
      <c r="O28" s="35">
        <f t="shared" si="11"/>
        <v>0</v>
      </c>
      <c r="P28" s="35">
        <f t="shared" si="11"/>
        <v>0</v>
      </c>
      <c r="Q28" s="35">
        <f t="shared" si="11"/>
        <v>0</v>
      </c>
      <c r="R28" s="35">
        <f t="shared" si="11"/>
        <v>1952.9150000000002</v>
      </c>
      <c r="S28" s="25"/>
    </row>
    <row r="29" spans="1:19" ht="25.5">
      <c r="A29" s="36">
        <v>1</v>
      </c>
      <c r="B29" s="29" t="s">
        <v>16</v>
      </c>
      <c r="C29" s="2" t="s">
        <v>17</v>
      </c>
      <c r="D29" s="31">
        <v>30600</v>
      </c>
      <c r="E29" s="51">
        <v>715.72199999999998</v>
      </c>
      <c r="F29" s="51">
        <f>E29</f>
        <v>715.72199999999998</v>
      </c>
      <c r="G29" s="51"/>
      <c r="H29" s="51">
        <f>E29-F29</f>
        <v>0</v>
      </c>
      <c r="I29" s="51"/>
      <c r="J29" s="51"/>
      <c r="K29" s="51"/>
      <c r="L29" s="51"/>
      <c r="M29" s="51"/>
      <c r="N29" s="51"/>
      <c r="O29" s="51"/>
      <c r="P29" s="51"/>
      <c r="Q29" s="51"/>
      <c r="R29" s="51">
        <f>SUM(F29:Q29)</f>
        <v>715.72199999999998</v>
      </c>
      <c r="S29" s="25"/>
    </row>
    <row r="30" spans="1:19" ht="20.45" customHeight="1">
      <c r="A30" s="36">
        <v>2</v>
      </c>
      <c r="B30" s="30" t="s">
        <v>18</v>
      </c>
      <c r="C30" s="2" t="s">
        <v>19</v>
      </c>
      <c r="D30" s="31">
        <v>970</v>
      </c>
      <c r="E30" s="51">
        <v>140.53700000000001</v>
      </c>
      <c r="F30" s="51"/>
      <c r="G30" s="51"/>
      <c r="H30" s="51">
        <f>E30</f>
        <v>140.53700000000001</v>
      </c>
      <c r="I30" s="51"/>
      <c r="J30" s="51"/>
      <c r="K30" s="51"/>
      <c r="L30" s="51"/>
      <c r="M30" s="51"/>
      <c r="N30" s="51"/>
      <c r="O30" s="51"/>
      <c r="P30" s="51"/>
      <c r="Q30" s="51"/>
      <c r="R30" s="51">
        <f t="shared" ref="R30:R34" si="12">SUM(F30:Q30)</f>
        <v>140.53700000000001</v>
      </c>
      <c r="S30" s="25"/>
    </row>
    <row r="31" spans="1:19" ht="20.45" customHeight="1">
      <c r="A31" s="36">
        <v>3</v>
      </c>
      <c r="B31" s="30" t="s">
        <v>20</v>
      </c>
      <c r="C31" s="2" t="s">
        <v>21</v>
      </c>
      <c r="D31" s="31">
        <v>12500</v>
      </c>
      <c r="E31" s="51">
        <v>608.01</v>
      </c>
      <c r="F31" s="51"/>
      <c r="G31" s="51"/>
      <c r="H31" s="51">
        <f>E31</f>
        <v>608.01</v>
      </c>
      <c r="I31" s="51"/>
      <c r="J31" s="51"/>
      <c r="K31" s="51"/>
      <c r="L31" s="51"/>
      <c r="M31" s="51"/>
      <c r="N31" s="51"/>
      <c r="O31" s="51"/>
      <c r="P31" s="51"/>
      <c r="Q31" s="51"/>
      <c r="R31" s="51">
        <f t="shared" si="12"/>
        <v>608.01</v>
      </c>
      <c r="S31" s="25"/>
    </row>
    <row r="32" spans="1:19" ht="38.25">
      <c r="A32" s="36">
        <v>4</v>
      </c>
      <c r="B32" s="29" t="s">
        <v>40</v>
      </c>
      <c r="C32" s="1" t="s">
        <v>41</v>
      </c>
      <c r="D32" s="66">
        <v>2236.2280000000001</v>
      </c>
      <c r="E32" s="51">
        <v>179.01499999999999</v>
      </c>
      <c r="F32" s="51"/>
      <c r="G32" s="51"/>
      <c r="H32" s="51">
        <f>E32</f>
        <v>179.01499999999999</v>
      </c>
      <c r="I32" s="51"/>
      <c r="J32" s="51"/>
      <c r="K32" s="51"/>
      <c r="L32" s="51"/>
      <c r="M32" s="51"/>
      <c r="N32" s="51"/>
      <c r="O32" s="51"/>
      <c r="P32" s="51"/>
      <c r="Q32" s="51"/>
      <c r="R32" s="51">
        <f t="shared" si="12"/>
        <v>179.01499999999999</v>
      </c>
      <c r="S32" s="25"/>
    </row>
    <row r="33" spans="1:19" ht="24" customHeight="1">
      <c r="A33" s="36">
        <v>5</v>
      </c>
      <c r="B33" s="29" t="s">
        <v>42</v>
      </c>
      <c r="C33" s="1" t="s">
        <v>44</v>
      </c>
      <c r="D33" s="25">
        <v>2500</v>
      </c>
      <c r="E33" s="51">
        <v>246.25</v>
      </c>
      <c r="F33" s="51"/>
      <c r="G33" s="51"/>
      <c r="H33" s="51">
        <f>E33</f>
        <v>246.25</v>
      </c>
      <c r="I33" s="51"/>
      <c r="J33" s="51"/>
      <c r="K33" s="51"/>
      <c r="L33" s="51"/>
      <c r="M33" s="51"/>
      <c r="N33" s="51"/>
      <c r="O33" s="51"/>
      <c r="P33" s="51"/>
      <c r="Q33" s="51"/>
      <c r="R33" s="51">
        <f t="shared" si="12"/>
        <v>246.25</v>
      </c>
      <c r="S33" s="25"/>
    </row>
    <row r="34" spans="1:19" ht="22.5">
      <c r="A34" s="36">
        <v>6</v>
      </c>
      <c r="B34" s="29" t="s">
        <v>43</v>
      </c>
      <c r="C34" s="1" t="s">
        <v>45</v>
      </c>
      <c r="D34" s="25">
        <v>6500</v>
      </c>
      <c r="E34" s="51">
        <v>63.381</v>
      </c>
      <c r="F34" s="51"/>
      <c r="G34" s="51"/>
      <c r="H34" s="51">
        <f>E34</f>
        <v>63.381</v>
      </c>
      <c r="I34" s="51"/>
      <c r="J34" s="51"/>
      <c r="K34" s="51"/>
      <c r="L34" s="51"/>
      <c r="M34" s="51"/>
      <c r="N34" s="51"/>
      <c r="O34" s="51"/>
      <c r="P34" s="51"/>
      <c r="Q34" s="51"/>
      <c r="R34" s="51">
        <f t="shared" si="12"/>
        <v>63.381</v>
      </c>
      <c r="S34" s="25"/>
    </row>
    <row r="35" spans="1:19" ht="27">
      <c r="A35" s="19" t="s">
        <v>30</v>
      </c>
      <c r="B35" s="28" t="s">
        <v>35</v>
      </c>
      <c r="C35" s="1"/>
      <c r="D35" s="35">
        <f>SUM(D36:D38)</f>
        <v>20747</v>
      </c>
      <c r="E35" s="35">
        <f t="shared" ref="E35:R35" si="13">SUM(E36:E38)</f>
        <v>3772.085</v>
      </c>
      <c r="F35" s="35">
        <f t="shared" si="13"/>
        <v>3772.085</v>
      </c>
      <c r="G35" s="35">
        <f t="shared" si="13"/>
        <v>0</v>
      </c>
      <c r="H35" s="35">
        <f t="shared" si="13"/>
        <v>0</v>
      </c>
      <c r="I35" s="35">
        <f t="shared" si="13"/>
        <v>0</v>
      </c>
      <c r="J35" s="35">
        <f t="shared" si="13"/>
        <v>0</v>
      </c>
      <c r="K35" s="35">
        <f t="shared" si="13"/>
        <v>0</v>
      </c>
      <c r="L35" s="35">
        <f t="shared" si="13"/>
        <v>0</v>
      </c>
      <c r="M35" s="35">
        <f t="shared" si="13"/>
        <v>0</v>
      </c>
      <c r="N35" s="35">
        <f t="shared" si="13"/>
        <v>0</v>
      </c>
      <c r="O35" s="35">
        <f t="shared" si="13"/>
        <v>0</v>
      </c>
      <c r="P35" s="35">
        <f t="shared" si="13"/>
        <v>0</v>
      </c>
      <c r="Q35" s="35">
        <f t="shared" si="13"/>
        <v>0</v>
      </c>
      <c r="R35" s="35">
        <f t="shared" si="13"/>
        <v>3772.085</v>
      </c>
      <c r="S35" s="25"/>
    </row>
    <row r="36" spans="1:19" ht="25.5">
      <c r="A36" s="37">
        <v>1</v>
      </c>
      <c r="B36" s="38" t="s">
        <v>46</v>
      </c>
      <c r="C36" s="2" t="s">
        <v>49</v>
      </c>
      <c r="D36" s="31">
        <v>6997</v>
      </c>
      <c r="E36" s="51">
        <v>682.08500000000004</v>
      </c>
      <c r="F36" s="51">
        <f>E36</f>
        <v>682.08500000000004</v>
      </c>
      <c r="G36" s="51"/>
      <c r="H36" s="51"/>
      <c r="I36" s="51"/>
      <c r="J36" s="51"/>
      <c r="K36" s="51"/>
      <c r="L36" s="51"/>
      <c r="M36" s="51"/>
      <c r="N36" s="51"/>
      <c r="O36" s="51"/>
      <c r="P36" s="51"/>
      <c r="Q36" s="51"/>
      <c r="R36" s="51">
        <f>SUM(F36:Q36)</f>
        <v>682.08500000000004</v>
      </c>
      <c r="S36" s="25"/>
    </row>
    <row r="37" spans="1:19" ht="25.5">
      <c r="A37" s="37">
        <v>2</v>
      </c>
      <c r="B37" s="30" t="s">
        <v>47</v>
      </c>
      <c r="C37" s="2" t="s">
        <v>50</v>
      </c>
      <c r="D37" s="31">
        <v>6800</v>
      </c>
      <c r="E37" s="51">
        <v>1700</v>
      </c>
      <c r="F37" s="51">
        <f>E37</f>
        <v>1700</v>
      </c>
      <c r="G37" s="51"/>
      <c r="H37" s="51"/>
      <c r="I37" s="51"/>
      <c r="J37" s="51"/>
      <c r="K37" s="51"/>
      <c r="L37" s="51"/>
      <c r="M37" s="51"/>
      <c r="N37" s="51"/>
      <c r="O37" s="51"/>
      <c r="P37" s="51"/>
      <c r="Q37" s="51"/>
      <c r="R37" s="51">
        <f t="shared" ref="R37:R38" si="14">SUM(F37:Q37)</f>
        <v>1700</v>
      </c>
      <c r="S37" s="25"/>
    </row>
    <row r="38" spans="1:19" ht="33.75">
      <c r="A38" s="37">
        <v>3</v>
      </c>
      <c r="B38" s="30" t="s">
        <v>48</v>
      </c>
      <c r="C38" s="2" t="s">
        <v>51</v>
      </c>
      <c r="D38" s="31">
        <v>6950</v>
      </c>
      <c r="E38" s="51">
        <v>1390</v>
      </c>
      <c r="F38" s="51">
        <f>E38</f>
        <v>1390</v>
      </c>
      <c r="G38" s="51"/>
      <c r="H38" s="51"/>
      <c r="I38" s="51"/>
      <c r="J38" s="51"/>
      <c r="K38" s="51"/>
      <c r="L38" s="51"/>
      <c r="M38" s="51"/>
      <c r="N38" s="51"/>
      <c r="O38" s="51"/>
      <c r="P38" s="51"/>
      <c r="Q38" s="51"/>
      <c r="R38" s="51">
        <f t="shared" si="14"/>
        <v>1390</v>
      </c>
      <c r="S38" s="25"/>
    </row>
    <row r="39" spans="1:19" ht="18" customHeight="1">
      <c r="A39" s="19" t="s">
        <v>32</v>
      </c>
      <c r="B39" s="28" t="s">
        <v>31</v>
      </c>
      <c r="C39" s="1"/>
      <c r="D39" s="35">
        <f>SUM(D40:D47)</f>
        <v>31350</v>
      </c>
      <c r="E39" s="35">
        <f>SUM(E40:E47)</f>
        <v>13640</v>
      </c>
      <c r="F39" s="35">
        <f t="shared" ref="F39:R39" si="15">SUM(F40:F47)</f>
        <v>8880</v>
      </c>
      <c r="G39" s="35">
        <f>SUM(G40:G47)</f>
        <v>0</v>
      </c>
      <c r="H39" s="35">
        <f t="shared" si="15"/>
        <v>0</v>
      </c>
      <c r="I39" s="35">
        <f t="shared" si="15"/>
        <v>0</v>
      </c>
      <c r="J39" s="35">
        <f t="shared" si="15"/>
        <v>0</v>
      </c>
      <c r="K39" s="35">
        <f t="shared" si="15"/>
        <v>0</v>
      </c>
      <c r="L39" s="35">
        <f t="shared" si="15"/>
        <v>850</v>
      </c>
      <c r="M39" s="35">
        <f t="shared" si="15"/>
        <v>0</v>
      </c>
      <c r="N39" s="35">
        <f t="shared" si="15"/>
        <v>1550</v>
      </c>
      <c r="O39" s="35">
        <f t="shared" si="15"/>
        <v>860</v>
      </c>
      <c r="P39" s="35">
        <f t="shared" si="15"/>
        <v>1500</v>
      </c>
      <c r="Q39" s="35">
        <f t="shared" si="15"/>
        <v>0</v>
      </c>
      <c r="R39" s="35">
        <f t="shared" si="15"/>
        <v>13640</v>
      </c>
      <c r="S39" s="25"/>
    </row>
    <row r="40" spans="1:19" ht="25.5">
      <c r="A40" s="36">
        <v>1</v>
      </c>
      <c r="B40" s="30" t="s">
        <v>52</v>
      </c>
      <c r="C40" s="2" t="s">
        <v>60</v>
      </c>
      <c r="D40" s="31">
        <v>6000</v>
      </c>
      <c r="E40" s="39">
        <v>2850</v>
      </c>
      <c r="F40" s="51">
        <v>2000</v>
      </c>
      <c r="G40" s="51"/>
      <c r="H40" s="51"/>
      <c r="I40" s="51"/>
      <c r="J40" s="51"/>
      <c r="K40" s="51"/>
      <c r="L40" s="51">
        <f>E40-F40</f>
        <v>850</v>
      </c>
      <c r="M40" s="51"/>
      <c r="N40" s="51"/>
      <c r="O40" s="51"/>
      <c r="P40" s="51"/>
      <c r="Q40" s="51"/>
      <c r="R40" s="51">
        <f>SUM(F40:Q40)</f>
        <v>2850</v>
      </c>
      <c r="S40" s="25"/>
    </row>
    <row r="41" spans="1:19" ht="25.5">
      <c r="A41" s="36">
        <v>2</v>
      </c>
      <c r="B41" s="30" t="s">
        <v>53</v>
      </c>
      <c r="C41" s="2" t="s">
        <v>61</v>
      </c>
      <c r="D41" s="31">
        <v>6500</v>
      </c>
      <c r="E41" s="39">
        <v>3050</v>
      </c>
      <c r="F41" s="51">
        <v>1500</v>
      </c>
      <c r="G41" s="51"/>
      <c r="H41" s="51"/>
      <c r="I41" s="51"/>
      <c r="J41" s="51"/>
      <c r="K41" s="51"/>
      <c r="L41" s="51"/>
      <c r="M41" s="51"/>
      <c r="N41" s="51">
        <f>E41-F41</f>
        <v>1550</v>
      </c>
      <c r="O41" s="51"/>
      <c r="P41" s="51"/>
      <c r="Q41" s="51"/>
      <c r="R41" s="51">
        <f t="shared" ref="R41:R47" si="16">SUM(F41:Q41)</f>
        <v>3050</v>
      </c>
      <c r="S41" s="25"/>
    </row>
    <row r="42" spans="1:19" ht="19.899999999999999" customHeight="1">
      <c r="A42" s="36">
        <v>3</v>
      </c>
      <c r="B42" s="30" t="s">
        <v>54</v>
      </c>
      <c r="C42" s="2" t="s">
        <v>62</v>
      </c>
      <c r="D42" s="31">
        <v>4200</v>
      </c>
      <c r="E42" s="39">
        <v>1860</v>
      </c>
      <c r="F42" s="51">
        <v>1000</v>
      </c>
      <c r="G42" s="51"/>
      <c r="H42" s="51"/>
      <c r="I42" s="51"/>
      <c r="J42" s="51"/>
      <c r="K42" s="51"/>
      <c r="L42" s="51"/>
      <c r="M42" s="51"/>
      <c r="N42" s="51"/>
      <c r="O42" s="51">
        <f>E42-F42</f>
        <v>860</v>
      </c>
      <c r="P42" s="51"/>
      <c r="Q42" s="51"/>
      <c r="R42" s="51">
        <f t="shared" si="16"/>
        <v>1860</v>
      </c>
      <c r="S42" s="25"/>
    </row>
    <row r="43" spans="1:19" ht="25.5">
      <c r="A43" s="36">
        <v>4</v>
      </c>
      <c r="B43" s="30" t="s">
        <v>55</v>
      </c>
      <c r="C43" s="2" t="s">
        <v>63</v>
      </c>
      <c r="D43" s="31">
        <v>2050</v>
      </c>
      <c r="E43" s="39">
        <v>660</v>
      </c>
      <c r="F43" s="51">
        <f>E43</f>
        <v>660</v>
      </c>
      <c r="G43" s="51"/>
      <c r="H43" s="51"/>
      <c r="I43" s="51"/>
      <c r="J43" s="51"/>
      <c r="K43" s="51"/>
      <c r="L43" s="51"/>
      <c r="M43" s="51"/>
      <c r="N43" s="51"/>
      <c r="O43" s="51"/>
      <c r="P43" s="51"/>
      <c r="Q43" s="51"/>
      <c r="R43" s="51">
        <f t="shared" si="16"/>
        <v>660</v>
      </c>
      <c r="S43" s="25"/>
    </row>
    <row r="44" spans="1:19" ht="21" customHeight="1">
      <c r="A44" s="36">
        <v>5</v>
      </c>
      <c r="B44" s="30" t="s">
        <v>56</v>
      </c>
      <c r="C44" s="2" t="s">
        <v>110</v>
      </c>
      <c r="D44" s="31">
        <v>2100</v>
      </c>
      <c r="E44" s="39">
        <v>720</v>
      </c>
      <c r="F44" s="51">
        <f>E44</f>
        <v>720</v>
      </c>
      <c r="G44" s="51"/>
      <c r="H44" s="51"/>
      <c r="I44" s="51"/>
      <c r="J44" s="51"/>
      <c r="K44" s="51"/>
      <c r="L44" s="51"/>
      <c r="M44" s="51"/>
      <c r="N44" s="51"/>
      <c r="O44" s="51"/>
      <c r="P44" s="51"/>
      <c r="Q44" s="51"/>
      <c r="R44" s="51">
        <f t="shared" si="16"/>
        <v>720</v>
      </c>
      <c r="S44" s="25"/>
    </row>
    <row r="45" spans="1:19" ht="21" customHeight="1">
      <c r="A45" s="36">
        <v>6</v>
      </c>
      <c r="B45" s="30" t="s">
        <v>57</v>
      </c>
      <c r="C45" s="2" t="s">
        <v>108</v>
      </c>
      <c r="D45" s="31">
        <v>3500</v>
      </c>
      <c r="E45" s="39">
        <v>1500</v>
      </c>
      <c r="F45" s="51">
        <v>1000</v>
      </c>
      <c r="G45" s="51"/>
      <c r="H45" s="51"/>
      <c r="I45" s="51"/>
      <c r="J45" s="51"/>
      <c r="K45" s="51"/>
      <c r="L45" s="51"/>
      <c r="M45" s="51"/>
      <c r="N45" s="51"/>
      <c r="O45" s="51"/>
      <c r="P45" s="51">
        <f>E45-F45</f>
        <v>500</v>
      </c>
      <c r="Q45" s="51"/>
      <c r="R45" s="51">
        <f t="shared" si="16"/>
        <v>1500</v>
      </c>
      <c r="S45" s="25"/>
    </row>
    <row r="46" spans="1:19" ht="21" customHeight="1">
      <c r="A46" s="36">
        <v>7</v>
      </c>
      <c r="B46" s="30" t="s">
        <v>58</v>
      </c>
      <c r="C46" s="2" t="s">
        <v>64</v>
      </c>
      <c r="D46" s="31">
        <v>3600</v>
      </c>
      <c r="E46" s="39">
        <v>1500</v>
      </c>
      <c r="F46" s="51">
        <v>1000</v>
      </c>
      <c r="G46" s="51"/>
      <c r="H46" s="51"/>
      <c r="I46" s="51"/>
      <c r="J46" s="51"/>
      <c r="K46" s="51"/>
      <c r="L46" s="51"/>
      <c r="M46" s="51"/>
      <c r="N46" s="51"/>
      <c r="O46" s="51"/>
      <c r="P46" s="51">
        <f t="shared" ref="P46:P47" si="17">E46-F46</f>
        <v>500</v>
      </c>
      <c r="Q46" s="51"/>
      <c r="R46" s="51">
        <f t="shared" si="16"/>
        <v>1500</v>
      </c>
      <c r="S46" s="25"/>
    </row>
    <row r="47" spans="1:19" ht="21" customHeight="1">
      <c r="A47" s="36">
        <v>8</v>
      </c>
      <c r="B47" s="30" t="s">
        <v>59</v>
      </c>
      <c r="C47" s="2" t="s">
        <v>109</v>
      </c>
      <c r="D47" s="31">
        <v>3400</v>
      </c>
      <c r="E47" s="39">
        <v>1500</v>
      </c>
      <c r="F47" s="51">
        <v>1000</v>
      </c>
      <c r="G47" s="51"/>
      <c r="H47" s="51"/>
      <c r="I47" s="51"/>
      <c r="J47" s="51"/>
      <c r="K47" s="51"/>
      <c r="L47" s="51"/>
      <c r="M47" s="51"/>
      <c r="N47" s="51"/>
      <c r="O47" s="51"/>
      <c r="P47" s="51">
        <f t="shared" si="17"/>
        <v>500</v>
      </c>
      <c r="Q47" s="51"/>
      <c r="R47" s="51">
        <f t="shared" si="16"/>
        <v>1500</v>
      </c>
      <c r="S47" s="25"/>
    </row>
    <row r="48" spans="1:19" ht="21" customHeight="1">
      <c r="A48" s="19" t="s">
        <v>36</v>
      </c>
      <c r="B48" s="28" t="s">
        <v>37</v>
      </c>
      <c r="C48" s="69"/>
      <c r="D48" s="25"/>
      <c r="E48" s="25"/>
      <c r="F48" s="51"/>
      <c r="G48" s="51"/>
      <c r="H48" s="51"/>
      <c r="I48" s="51"/>
      <c r="J48" s="51"/>
      <c r="K48" s="51"/>
      <c r="L48" s="51"/>
      <c r="M48" s="51"/>
      <c r="N48" s="51"/>
      <c r="O48" s="51"/>
      <c r="P48" s="51"/>
      <c r="Q48" s="51"/>
      <c r="R48" s="51"/>
      <c r="S48" s="25"/>
    </row>
    <row r="49" spans="1:19" ht="21" customHeight="1">
      <c r="A49" s="19" t="s">
        <v>38</v>
      </c>
      <c r="B49" s="28" t="s">
        <v>39</v>
      </c>
      <c r="C49" s="69"/>
      <c r="D49" s="8">
        <f>SUM(D50:D53)</f>
        <v>35450</v>
      </c>
      <c r="E49" s="8">
        <f t="shared" ref="E49:R49" si="18">SUM(E50:E53)</f>
        <v>6700</v>
      </c>
      <c r="F49" s="35">
        <f t="shared" si="18"/>
        <v>2000</v>
      </c>
      <c r="G49" s="35">
        <f t="shared" si="18"/>
        <v>0</v>
      </c>
      <c r="H49" s="35">
        <f t="shared" si="18"/>
        <v>4700</v>
      </c>
      <c r="I49" s="35">
        <f t="shared" si="18"/>
        <v>0</v>
      </c>
      <c r="J49" s="35">
        <f t="shared" si="18"/>
        <v>0</v>
      </c>
      <c r="K49" s="35">
        <f t="shared" si="18"/>
        <v>0</v>
      </c>
      <c r="L49" s="35">
        <f t="shared" si="18"/>
        <v>0</v>
      </c>
      <c r="M49" s="35">
        <f t="shared" si="18"/>
        <v>0</v>
      </c>
      <c r="N49" s="35">
        <f t="shared" si="18"/>
        <v>0</v>
      </c>
      <c r="O49" s="35">
        <f t="shared" si="18"/>
        <v>0</v>
      </c>
      <c r="P49" s="35">
        <f t="shared" si="18"/>
        <v>0</v>
      </c>
      <c r="Q49" s="35">
        <f t="shared" si="18"/>
        <v>0</v>
      </c>
      <c r="R49" s="35">
        <f t="shared" si="18"/>
        <v>6700</v>
      </c>
      <c r="S49" s="25"/>
    </row>
    <row r="50" spans="1:19" ht="25.5">
      <c r="A50" s="40">
        <v>1</v>
      </c>
      <c r="B50" s="41" t="s">
        <v>65</v>
      </c>
      <c r="C50" s="73" t="s">
        <v>111</v>
      </c>
      <c r="D50" s="51">
        <v>2500</v>
      </c>
      <c r="E50" s="51">
        <v>900</v>
      </c>
      <c r="F50" s="51"/>
      <c r="G50" s="51"/>
      <c r="H50" s="51">
        <v>900</v>
      </c>
      <c r="I50" s="51"/>
      <c r="J50" s="51"/>
      <c r="K50" s="51"/>
      <c r="L50" s="51"/>
      <c r="M50" s="51"/>
      <c r="N50" s="51"/>
      <c r="O50" s="51"/>
      <c r="P50" s="51"/>
      <c r="Q50" s="51"/>
      <c r="R50" s="51">
        <f>SUM(F50:Q50)</f>
        <v>900</v>
      </c>
      <c r="S50" s="25"/>
    </row>
    <row r="51" spans="1:19" ht="25.5">
      <c r="A51" s="40">
        <v>2</v>
      </c>
      <c r="B51" s="29" t="s">
        <v>66</v>
      </c>
      <c r="C51" s="73" t="s">
        <v>112</v>
      </c>
      <c r="D51" s="51">
        <v>6950</v>
      </c>
      <c r="E51" s="51">
        <v>2000</v>
      </c>
      <c r="F51" s="51"/>
      <c r="G51" s="51"/>
      <c r="H51" s="51">
        <f>E51</f>
        <v>2000</v>
      </c>
      <c r="I51" s="51"/>
      <c r="J51" s="51"/>
      <c r="K51" s="51"/>
      <c r="L51" s="51"/>
      <c r="M51" s="51"/>
      <c r="N51" s="51"/>
      <c r="O51" s="51"/>
      <c r="P51" s="51"/>
      <c r="Q51" s="51"/>
      <c r="R51" s="51">
        <f t="shared" ref="R51:R53" si="19">SUM(F51:Q51)</f>
        <v>2000</v>
      </c>
      <c r="S51" s="25"/>
    </row>
    <row r="52" spans="1:19" ht="23.45" customHeight="1">
      <c r="A52" s="40">
        <v>3</v>
      </c>
      <c r="B52" s="41" t="s">
        <v>67</v>
      </c>
      <c r="C52" s="73" t="s">
        <v>113</v>
      </c>
      <c r="D52" s="51">
        <v>6000</v>
      </c>
      <c r="E52" s="51">
        <v>1800</v>
      </c>
      <c r="F52" s="51"/>
      <c r="G52" s="51"/>
      <c r="H52" s="51">
        <f>E52</f>
        <v>1800</v>
      </c>
      <c r="I52" s="51"/>
      <c r="J52" s="51"/>
      <c r="K52" s="51"/>
      <c r="L52" s="51"/>
      <c r="M52" s="51"/>
      <c r="N52" s="51"/>
      <c r="O52" s="51"/>
      <c r="P52" s="51"/>
      <c r="Q52" s="51"/>
      <c r="R52" s="51">
        <f t="shared" si="19"/>
        <v>1800</v>
      </c>
      <c r="S52" s="25"/>
    </row>
    <row r="53" spans="1:19" ht="25.5">
      <c r="A53" s="40">
        <v>4</v>
      </c>
      <c r="B53" s="41" t="s">
        <v>68</v>
      </c>
      <c r="C53" s="73" t="s">
        <v>114</v>
      </c>
      <c r="D53" s="51">
        <v>20000</v>
      </c>
      <c r="E53" s="51">
        <v>2000</v>
      </c>
      <c r="F53" s="51">
        <f>E53</f>
        <v>2000</v>
      </c>
      <c r="G53" s="51"/>
      <c r="H53" s="51"/>
      <c r="I53" s="51"/>
      <c r="J53" s="51"/>
      <c r="K53" s="51"/>
      <c r="L53" s="51"/>
      <c r="M53" s="51"/>
      <c r="N53" s="51"/>
      <c r="O53" s="51"/>
      <c r="P53" s="51"/>
      <c r="Q53" s="51"/>
      <c r="R53" s="51">
        <f t="shared" si="19"/>
        <v>2000</v>
      </c>
      <c r="S53" s="25"/>
    </row>
    <row r="54" spans="1:19" ht="22.5" customHeight="1">
      <c r="A54" s="42" t="s">
        <v>25</v>
      </c>
      <c r="B54" s="43" t="s">
        <v>69</v>
      </c>
      <c r="C54" s="71"/>
      <c r="D54" s="9">
        <f>D55+D58</f>
        <v>40083.94</v>
      </c>
      <c r="E54" s="9">
        <f>E55+E58</f>
        <v>15000</v>
      </c>
      <c r="F54" s="44"/>
      <c r="G54" s="44"/>
      <c r="H54" s="44"/>
      <c r="I54" s="44"/>
      <c r="J54" s="44"/>
      <c r="K54" s="44"/>
      <c r="L54" s="44"/>
      <c r="M54" s="44"/>
      <c r="N54" s="44"/>
      <c r="O54" s="44"/>
      <c r="P54" s="44"/>
      <c r="Q54" s="44"/>
      <c r="R54" s="44"/>
      <c r="S54" s="34"/>
    </row>
    <row r="55" spans="1:19" ht="40.5">
      <c r="A55" s="19" t="s">
        <v>70</v>
      </c>
      <c r="B55" s="28" t="s">
        <v>71</v>
      </c>
      <c r="C55" s="69"/>
      <c r="D55" s="50">
        <f>SUM(D56:D57)</f>
        <v>5103.9399999999996</v>
      </c>
      <c r="E55" s="50">
        <f t="shared" ref="E55:R55" si="20">SUM(E56:E57)</f>
        <v>1907</v>
      </c>
      <c r="F55" s="35">
        <f t="shared" si="20"/>
        <v>0</v>
      </c>
      <c r="G55" s="35">
        <f t="shared" si="20"/>
        <v>0</v>
      </c>
      <c r="H55" s="35">
        <f t="shared" si="20"/>
        <v>0</v>
      </c>
      <c r="I55" s="35">
        <f t="shared" si="20"/>
        <v>0</v>
      </c>
      <c r="J55" s="35">
        <f t="shared" si="20"/>
        <v>0</v>
      </c>
      <c r="K55" s="35">
        <f t="shared" si="20"/>
        <v>0</v>
      </c>
      <c r="L55" s="35">
        <f t="shared" si="20"/>
        <v>0</v>
      </c>
      <c r="M55" s="35">
        <f t="shared" si="20"/>
        <v>0</v>
      </c>
      <c r="N55" s="35">
        <f t="shared" si="20"/>
        <v>0</v>
      </c>
      <c r="O55" s="35">
        <f t="shared" si="20"/>
        <v>0</v>
      </c>
      <c r="P55" s="35">
        <f t="shared" si="20"/>
        <v>0</v>
      </c>
      <c r="Q55" s="35">
        <f t="shared" si="20"/>
        <v>0</v>
      </c>
      <c r="R55" s="35">
        <f t="shared" si="20"/>
        <v>0</v>
      </c>
      <c r="S55" s="25"/>
    </row>
    <row r="56" spans="1:19" ht="38.25">
      <c r="A56" s="37">
        <v>1</v>
      </c>
      <c r="B56" s="30" t="s">
        <v>72</v>
      </c>
      <c r="C56" s="3" t="s">
        <v>73</v>
      </c>
      <c r="D56" s="45">
        <v>2092.9029999999998</v>
      </c>
      <c r="E56" s="45">
        <v>600</v>
      </c>
      <c r="F56" s="51"/>
      <c r="G56" s="51"/>
      <c r="H56" s="51"/>
      <c r="I56" s="51"/>
      <c r="J56" s="51"/>
      <c r="K56" s="51"/>
      <c r="L56" s="51"/>
      <c r="M56" s="51"/>
      <c r="N56" s="51"/>
      <c r="O56" s="51"/>
      <c r="P56" s="51"/>
      <c r="Q56" s="51"/>
      <c r="R56" s="51"/>
      <c r="S56" s="25"/>
    </row>
    <row r="57" spans="1:19" ht="25.5">
      <c r="A57" s="37">
        <v>2</v>
      </c>
      <c r="B57" s="30" t="s">
        <v>74</v>
      </c>
      <c r="C57" s="3" t="s">
        <v>75</v>
      </c>
      <c r="D57" s="45">
        <v>3011.0369999999998</v>
      </c>
      <c r="E57" s="45">
        <v>1307</v>
      </c>
      <c r="F57" s="51"/>
      <c r="G57" s="51"/>
      <c r="H57" s="51"/>
      <c r="I57" s="51"/>
      <c r="J57" s="51"/>
      <c r="K57" s="51"/>
      <c r="L57" s="51"/>
      <c r="M57" s="51"/>
      <c r="N57" s="51"/>
      <c r="O57" s="51"/>
      <c r="P57" s="51"/>
      <c r="Q57" s="51"/>
      <c r="R57" s="51"/>
      <c r="S57" s="25"/>
    </row>
    <row r="58" spans="1:19" ht="18" customHeight="1">
      <c r="A58" s="19" t="s">
        <v>76</v>
      </c>
      <c r="B58" s="28" t="s">
        <v>77</v>
      </c>
      <c r="C58" s="69"/>
      <c r="D58" s="8">
        <f>D59+D62</f>
        <v>34980</v>
      </c>
      <c r="E58" s="8">
        <f t="shared" ref="E58:R58" si="21">E59+E62</f>
        <v>13093</v>
      </c>
      <c r="F58" s="35">
        <f t="shared" si="21"/>
        <v>0</v>
      </c>
      <c r="G58" s="35">
        <f t="shared" si="21"/>
        <v>0</v>
      </c>
      <c r="H58" s="35">
        <f t="shared" si="21"/>
        <v>0</v>
      </c>
      <c r="I58" s="35">
        <f t="shared" si="21"/>
        <v>0</v>
      </c>
      <c r="J58" s="35">
        <f t="shared" si="21"/>
        <v>0</v>
      </c>
      <c r="K58" s="35">
        <f t="shared" si="21"/>
        <v>0</v>
      </c>
      <c r="L58" s="35">
        <f t="shared" si="21"/>
        <v>0</v>
      </c>
      <c r="M58" s="35">
        <f t="shared" si="21"/>
        <v>0</v>
      </c>
      <c r="N58" s="35">
        <f t="shared" si="21"/>
        <v>0</v>
      </c>
      <c r="O58" s="35">
        <f t="shared" si="21"/>
        <v>0</v>
      </c>
      <c r="P58" s="35">
        <f t="shared" si="21"/>
        <v>0</v>
      </c>
      <c r="Q58" s="35">
        <f t="shared" si="21"/>
        <v>0</v>
      </c>
      <c r="R58" s="35">
        <f t="shared" si="21"/>
        <v>0</v>
      </c>
      <c r="S58" s="25"/>
    </row>
    <row r="59" spans="1:19" ht="27">
      <c r="A59" s="19" t="s">
        <v>28</v>
      </c>
      <c r="B59" s="28" t="s">
        <v>35</v>
      </c>
      <c r="C59" s="69"/>
      <c r="D59" s="46">
        <f>SUM(D60)</f>
        <v>6980</v>
      </c>
      <c r="E59" s="46">
        <f t="shared" ref="E59:R59" si="22">SUM(E60)</f>
        <v>3093</v>
      </c>
      <c r="F59" s="52">
        <f t="shared" si="22"/>
        <v>0</v>
      </c>
      <c r="G59" s="52">
        <f t="shared" si="22"/>
        <v>0</v>
      </c>
      <c r="H59" s="52">
        <f t="shared" si="22"/>
        <v>0</v>
      </c>
      <c r="I59" s="52">
        <f t="shared" si="22"/>
        <v>0</v>
      </c>
      <c r="J59" s="52">
        <f t="shared" si="22"/>
        <v>0</v>
      </c>
      <c r="K59" s="52">
        <f t="shared" si="22"/>
        <v>0</v>
      </c>
      <c r="L59" s="52">
        <f t="shared" si="22"/>
        <v>0</v>
      </c>
      <c r="M59" s="52">
        <f t="shared" si="22"/>
        <v>0</v>
      </c>
      <c r="N59" s="52">
        <f t="shared" si="22"/>
        <v>0</v>
      </c>
      <c r="O59" s="52">
        <f t="shared" si="22"/>
        <v>0</v>
      </c>
      <c r="P59" s="52">
        <f t="shared" si="22"/>
        <v>0</v>
      </c>
      <c r="Q59" s="52">
        <f t="shared" si="22"/>
        <v>0</v>
      </c>
      <c r="R59" s="52">
        <f t="shared" si="22"/>
        <v>0</v>
      </c>
      <c r="S59" s="25"/>
    </row>
    <row r="60" spans="1:19" ht="22.5">
      <c r="A60" s="37">
        <v>1</v>
      </c>
      <c r="B60" s="30" t="s">
        <v>78</v>
      </c>
      <c r="C60" s="4" t="s">
        <v>79</v>
      </c>
      <c r="D60" s="45">
        <v>6980</v>
      </c>
      <c r="E60" s="45">
        <v>3093</v>
      </c>
      <c r="F60" s="51"/>
      <c r="G60" s="51"/>
      <c r="H60" s="51"/>
      <c r="I60" s="51"/>
      <c r="J60" s="51"/>
      <c r="K60" s="51"/>
      <c r="L60" s="51"/>
      <c r="M60" s="51"/>
      <c r="N60" s="51"/>
      <c r="O60" s="51"/>
      <c r="P60" s="51"/>
      <c r="Q60" s="51"/>
      <c r="R60" s="51"/>
      <c r="S60" s="25"/>
    </row>
    <row r="61" spans="1:19" ht="13.5">
      <c r="A61" s="19" t="s">
        <v>30</v>
      </c>
      <c r="B61" s="28" t="s">
        <v>31</v>
      </c>
      <c r="C61" s="69"/>
      <c r="D61" s="25"/>
      <c r="E61" s="25"/>
      <c r="F61" s="51"/>
      <c r="G61" s="51"/>
      <c r="H61" s="51"/>
      <c r="I61" s="51"/>
      <c r="J61" s="51"/>
      <c r="K61" s="51"/>
      <c r="L61" s="51"/>
      <c r="M61" s="51"/>
      <c r="N61" s="51"/>
      <c r="O61" s="51"/>
      <c r="P61" s="51"/>
      <c r="Q61" s="51"/>
      <c r="R61" s="51"/>
      <c r="S61" s="25"/>
    </row>
    <row r="62" spans="1:19" ht="13.5">
      <c r="A62" s="19" t="s">
        <v>32</v>
      </c>
      <c r="B62" s="28" t="s">
        <v>37</v>
      </c>
      <c r="C62" s="69"/>
      <c r="D62" s="35">
        <f>SUM(D63)</f>
        <v>28000</v>
      </c>
      <c r="E62" s="35">
        <f t="shared" ref="E62:R62" si="23">SUM(E63)</f>
        <v>10000</v>
      </c>
      <c r="F62" s="35">
        <f t="shared" si="23"/>
        <v>0</v>
      </c>
      <c r="G62" s="35">
        <f t="shared" si="23"/>
        <v>0</v>
      </c>
      <c r="H62" s="35">
        <f t="shared" si="23"/>
        <v>0</v>
      </c>
      <c r="I62" s="35">
        <f t="shared" si="23"/>
        <v>0</v>
      </c>
      <c r="J62" s="35">
        <f t="shared" si="23"/>
        <v>0</v>
      </c>
      <c r="K62" s="35">
        <f t="shared" si="23"/>
        <v>0</v>
      </c>
      <c r="L62" s="35">
        <f t="shared" si="23"/>
        <v>0</v>
      </c>
      <c r="M62" s="35">
        <f t="shared" si="23"/>
        <v>0</v>
      </c>
      <c r="N62" s="35">
        <f t="shared" si="23"/>
        <v>0</v>
      </c>
      <c r="O62" s="35">
        <f t="shared" si="23"/>
        <v>0</v>
      </c>
      <c r="P62" s="35">
        <f t="shared" si="23"/>
        <v>0</v>
      </c>
      <c r="Q62" s="35">
        <f t="shared" si="23"/>
        <v>0</v>
      </c>
      <c r="R62" s="35">
        <f t="shared" si="23"/>
        <v>0</v>
      </c>
      <c r="S62" s="25"/>
    </row>
    <row r="63" spans="1:19" ht="25.5">
      <c r="A63" s="47">
        <v>1</v>
      </c>
      <c r="B63" s="48" t="s">
        <v>80</v>
      </c>
      <c r="C63" s="5" t="s">
        <v>81</v>
      </c>
      <c r="D63" s="49">
        <v>28000</v>
      </c>
      <c r="E63" s="49">
        <v>10000</v>
      </c>
      <c r="F63" s="53"/>
      <c r="G63" s="53"/>
      <c r="H63" s="53"/>
      <c r="I63" s="53"/>
      <c r="J63" s="53"/>
      <c r="K63" s="53"/>
      <c r="L63" s="53"/>
      <c r="M63" s="53"/>
      <c r="N63" s="53"/>
      <c r="O63" s="53"/>
      <c r="P63" s="53"/>
      <c r="Q63" s="53"/>
      <c r="R63" s="53"/>
      <c r="S63" s="54"/>
    </row>
  </sheetData>
  <mergeCells count="10">
    <mergeCell ref="A1:T1"/>
    <mergeCell ref="A2:S2"/>
    <mergeCell ref="A3:S3"/>
    <mergeCell ref="A4:S4"/>
    <mergeCell ref="A5:A6"/>
    <mergeCell ref="B5:B6"/>
    <mergeCell ref="C5:D5"/>
    <mergeCell ref="E5:E6"/>
    <mergeCell ref="F5:R5"/>
    <mergeCell ref="S5:S6"/>
  </mergeCells>
  <printOptions horizontalCentered="1"/>
  <pageMargins left="0.19685039370078741" right="0.19685039370078741" top="0.59055118110236227" bottom="0.39370078740157483" header="0.31496062992125984" footer="0.31496062992125984"/>
  <pageSetup paperSize="9" scale="80" orientation="landscape" verticalDpi="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4"/>
  <sheetViews>
    <sheetView tabSelected="1" zoomScaleNormal="100" workbookViewId="0">
      <selection activeCell="N5" sqref="N5"/>
    </sheetView>
  </sheetViews>
  <sheetFormatPr defaultRowHeight="15"/>
  <cols>
    <col min="1" max="1" width="6.83203125" style="138" customWidth="1"/>
    <col min="2" max="2" width="63.33203125" style="138" customWidth="1"/>
    <col min="3" max="8" width="15.1640625" style="139" customWidth="1"/>
    <col min="9" max="9" width="14.5" style="138" customWidth="1"/>
    <col min="10" max="10" width="9.83203125" style="138" bestFit="1" customWidth="1"/>
    <col min="11" max="16384" width="9.33203125" style="138"/>
  </cols>
  <sheetData>
    <row r="1" spans="1:11" s="143" customFormat="1" ht="20.25" customHeight="1">
      <c r="A1" s="422" t="s">
        <v>542</v>
      </c>
      <c r="B1" s="422"/>
      <c r="C1" s="422"/>
      <c r="D1" s="422"/>
      <c r="E1" s="422"/>
      <c r="F1" s="422"/>
      <c r="G1" s="422"/>
      <c r="H1" s="422"/>
      <c r="I1" s="422"/>
    </row>
    <row r="2" spans="1:11" s="143" customFormat="1" ht="24.75" customHeight="1">
      <c r="A2" s="423" t="s">
        <v>593</v>
      </c>
      <c r="B2" s="423"/>
      <c r="C2" s="423"/>
      <c r="D2" s="423"/>
      <c r="E2" s="423"/>
      <c r="F2" s="423"/>
      <c r="G2" s="423"/>
      <c r="H2" s="423"/>
      <c r="I2" s="423"/>
    </row>
    <row r="3" spans="1:11" s="143" customFormat="1" ht="30" customHeight="1">
      <c r="A3" s="145"/>
      <c r="B3" s="167"/>
      <c r="C3" s="167"/>
      <c r="D3" s="167"/>
      <c r="E3" s="167"/>
      <c r="F3" s="167"/>
      <c r="G3" s="424" t="s">
        <v>107</v>
      </c>
      <c r="H3" s="424"/>
      <c r="I3" s="424"/>
      <c r="J3" s="167"/>
    </row>
    <row r="4" spans="1:11" s="143" customFormat="1" ht="60" customHeight="1">
      <c r="A4" s="459" t="s">
        <v>541</v>
      </c>
      <c r="B4" s="459" t="s">
        <v>540</v>
      </c>
      <c r="C4" s="459" t="s">
        <v>591</v>
      </c>
      <c r="D4" s="459"/>
      <c r="E4" s="459"/>
      <c r="F4" s="459" t="s">
        <v>592</v>
      </c>
      <c r="G4" s="459"/>
      <c r="H4" s="459"/>
      <c r="I4" s="459" t="s">
        <v>88</v>
      </c>
    </row>
    <row r="5" spans="1:11" s="143" customFormat="1" ht="75.75" customHeight="1">
      <c r="A5" s="459"/>
      <c r="B5" s="459"/>
      <c r="C5" s="460" t="s">
        <v>23</v>
      </c>
      <c r="D5" s="460" t="s">
        <v>588</v>
      </c>
      <c r="E5" s="460" t="s">
        <v>545</v>
      </c>
      <c r="F5" s="460" t="s">
        <v>539</v>
      </c>
      <c r="G5" s="460" t="s">
        <v>589</v>
      </c>
      <c r="H5" s="460" t="s">
        <v>590</v>
      </c>
      <c r="I5" s="459"/>
    </row>
    <row r="6" spans="1:11" s="143" customFormat="1" ht="60" customHeight="1">
      <c r="A6" s="458">
        <v>1</v>
      </c>
      <c r="B6" s="461" t="s">
        <v>538</v>
      </c>
      <c r="C6" s="144">
        <f>C7+C8</f>
        <v>157912</v>
      </c>
      <c r="D6" s="144">
        <f>D7+D8</f>
        <v>156406</v>
      </c>
      <c r="E6" s="144">
        <f>E7+E8</f>
        <v>1506</v>
      </c>
      <c r="F6" s="384">
        <f>F7+F8</f>
        <v>49351.100000000006</v>
      </c>
      <c r="G6" s="465">
        <f>F6/C6*100</f>
        <v>31.252279750747253</v>
      </c>
      <c r="H6" s="465">
        <f>F6/D6*100</f>
        <v>31.553201283838217</v>
      </c>
      <c r="I6" s="458"/>
    </row>
    <row r="7" spans="1:11" ht="31.5" customHeight="1">
      <c r="A7" s="457" t="s">
        <v>28</v>
      </c>
      <c r="B7" s="462" t="s">
        <v>537</v>
      </c>
      <c r="C7" s="142">
        <f>'Sự nghiệp'!G7</f>
        <v>66637</v>
      </c>
      <c r="D7" s="142">
        <f>'Sự nghiệp'!G7</f>
        <v>66637</v>
      </c>
      <c r="E7" s="142">
        <v>0</v>
      </c>
      <c r="F7" s="385">
        <f>'Sự nghiệp'!I7</f>
        <v>3110.9</v>
      </c>
      <c r="G7" s="141">
        <f>F7/C7*100</f>
        <v>4.6684274502153462</v>
      </c>
      <c r="H7" s="141">
        <f>F7/D7*100</f>
        <v>4.6684274502153462</v>
      </c>
      <c r="I7" s="462"/>
      <c r="J7" s="140"/>
    </row>
    <row r="8" spans="1:11" ht="31.5" customHeight="1">
      <c r="A8" s="457" t="s">
        <v>30</v>
      </c>
      <c r="B8" s="463" t="s">
        <v>536</v>
      </c>
      <c r="C8" s="142">
        <f>'Đầu tư'!P8</f>
        <v>91275</v>
      </c>
      <c r="D8" s="142">
        <f>C8-E8</f>
        <v>89769</v>
      </c>
      <c r="E8" s="464">
        <v>1506</v>
      </c>
      <c r="F8" s="385">
        <f>'Đầu tư'!Q8</f>
        <v>46240.200000000004</v>
      </c>
      <c r="G8" s="465">
        <f>F8/C8*100</f>
        <v>50.660312243221043</v>
      </c>
      <c r="H8" s="465">
        <f>F8/D8*100</f>
        <v>51.510209537813722</v>
      </c>
      <c r="I8" s="462"/>
      <c r="J8" s="140"/>
      <c r="K8" s="140"/>
    </row>
    <row r="10" spans="1:11">
      <c r="C10" s="165"/>
      <c r="F10" s="165"/>
      <c r="G10" s="165"/>
    </row>
    <row r="12" spans="1:11">
      <c r="E12" s="165"/>
    </row>
    <row r="14" spans="1:11">
      <c r="C14" s="165"/>
    </row>
  </sheetData>
  <mergeCells count="8">
    <mergeCell ref="A1:I1"/>
    <mergeCell ref="A2:I2"/>
    <mergeCell ref="A4:A5"/>
    <mergeCell ref="B4:B5"/>
    <mergeCell ref="C4:E4"/>
    <mergeCell ref="F4:H4"/>
    <mergeCell ref="I4:I5"/>
    <mergeCell ref="G3:I3"/>
  </mergeCells>
  <pageMargins left="0.16" right="0.16" top="0.63" bottom="0.35433070866141703" header="0.31496062992126" footer="0.31496062992126"/>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sheetPr>
  <dimension ref="A1:AG141"/>
  <sheetViews>
    <sheetView topLeftCell="A4" zoomScale="90" zoomScaleNormal="90" zoomScaleSheetLayoutView="130" workbookViewId="0">
      <pane xSplit="2" ySplit="5" topLeftCell="E90" activePane="bottomRight" state="frozen"/>
      <selection activeCell="A4" sqref="A4"/>
      <selection pane="topRight" activeCell="C4" sqref="C4"/>
      <selection pane="bottomLeft" activeCell="A9" sqref="A9"/>
      <selection pane="bottomRight" activeCell="I100" sqref="I100"/>
    </sheetView>
  </sheetViews>
  <sheetFormatPr defaultColWidth="9.33203125" defaultRowHeight="12.75"/>
  <cols>
    <col min="1" max="1" width="5.33203125" style="74" customWidth="1"/>
    <col min="2" max="2" width="58" style="74" customWidth="1"/>
    <col min="3" max="3" width="9.33203125" style="74" customWidth="1"/>
    <col min="4" max="4" width="9" style="74" customWidth="1"/>
    <col min="5" max="5" width="7.83203125" style="74" customWidth="1"/>
    <col min="6" max="6" width="8.5" style="74" customWidth="1"/>
    <col min="7" max="7" width="12.5" style="74" customWidth="1"/>
    <col min="8" max="8" width="9.33203125" style="74" hidden="1" customWidth="1"/>
    <col min="9" max="15" width="9.33203125" style="74" customWidth="1"/>
    <col min="16" max="16" width="10.33203125" style="74" customWidth="1"/>
    <col min="17" max="17" width="11.6640625" style="395" customWidth="1"/>
    <col min="18" max="18" width="10.1640625" style="396" customWidth="1"/>
    <col min="19" max="20" width="6.1640625" style="74" hidden="1" customWidth="1"/>
    <col min="21" max="21" width="8.33203125" style="76" hidden="1" customWidth="1"/>
    <col min="22" max="22" width="17.33203125" style="74" hidden="1" customWidth="1"/>
    <col min="23" max="23" width="10.5" style="74" hidden="1" customWidth="1"/>
    <col min="24" max="24" width="23.5" style="74" hidden="1" customWidth="1"/>
    <col min="25" max="25" width="10.1640625" style="74" hidden="1" customWidth="1"/>
    <col min="26" max="26" width="11.5" style="74" hidden="1" customWidth="1"/>
    <col min="27" max="27" width="11.6640625" style="74" hidden="1" customWidth="1"/>
    <col min="28" max="29" width="9.33203125" style="74" hidden="1" customWidth="1"/>
    <col min="30" max="30" width="9.83203125" style="74" customWidth="1"/>
    <col min="31" max="31" width="9.33203125" style="74" customWidth="1"/>
    <col min="32" max="16384" width="9.33203125" style="74"/>
  </cols>
  <sheetData>
    <row r="1" spans="1:31" ht="15.75">
      <c r="A1" s="432" t="s">
        <v>543</v>
      </c>
      <c r="B1" s="432"/>
      <c r="C1" s="432"/>
      <c r="D1" s="432"/>
      <c r="E1" s="432"/>
      <c r="F1" s="432"/>
      <c r="G1" s="432"/>
      <c r="H1" s="432"/>
      <c r="I1" s="432"/>
      <c r="J1" s="432"/>
      <c r="K1" s="432"/>
      <c r="L1" s="432"/>
      <c r="M1" s="432"/>
      <c r="N1" s="432"/>
      <c r="O1" s="432"/>
      <c r="P1" s="432"/>
      <c r="Q1" s="432"/>
      <c r="R1" s="432"/>
      <c r="S1" s="146"/>
      <c r="T1" s="146"/>
      <c r="U1" s="146"/>
      <c r="V1" s="146"/>
    </row>
    <row r="2" spans="1:31" ht="15.75">
      <c r="A2" s="432" t="s">
        <v>544</v>
      </c>
      <c r="B2" s="432"/>
      <c r="C2" s="432"/>
      <c r="D2" s="432"/>
      <c r="E2" s="432"/>
      <c r="F2" s="432"/>
      <c r="G2" s="432"/>
      <c r="H2" s="432"/>
      <c r="I2" s="432"/>
      <c r="J2" s="432"/>
      <c r="K2" s="432"/>
      <c r="L2" s="432"/>
      <c r="M2" s="432"/>
      <c r="N2" s="432"/>
      <c r="O2" s="432"/>
      <c r="P2" s="432"/>
      <c r="Q2" s="432"/>
      <c r="R2" s="432"/>
      <c r="S2" s="146"/>
      <c r="T2" s="146"/>
      <c r="U2" s="146"/>
      <c r="V2" s="146"/>
    </row>
    <row r="3" spans="1:31" ht="15.75">
      <c r="A3" s="433" t="str">
        <f>'BIểu tổng'!A2:I2</f>
        <v>(Kèm theo Báo cáo số:         /BC-PDT ngày     tháng 9 năm 2023 của Phòng Dân tộc) số liệu tính đến ngày 12/9/2023</v>
      </c>
      <c r="B3" s="433"/>
      <c r="C3" s="433"/>
      <c r="D3" s="433"/>
      <c r="E3" s="433"/>
      <c r="F3" s="433"/>
      <c r="G3" s="433"/>
      <c r="H3" s="433"/>
      <c r="I3" s="433"/>
      <c r="J3" s="433"/>
      <c r="K3" s="433"/>
      <c r="L3" s="433"/>
      <c r="M3" s="433"/>
      <c r="N3" s="433"/>
      <c r="O3" s="433"/>
      <c r="P3" s="433"/>
      <c r="Q3" s="433"/>
      <c r="R3" s="433"/>
      <c r="S3" s="389"/>
      <c r="T3" s="389"/>
      <c r="U3" s="77"/>
    </row>
    <row r="4" spans="1:31" ht="16.5" thickBot="1">
      <c r="A4" s="280"/>
      <c r="B4" s="280"/>
      <c r="C4" s="280"/>
      <c r="D4" s="280"/>
      <c r="E4" s="280"/>
      <c r="F4" s="280"/>
      <c r="G4" s="280"/>
      <c r="H4" s="280"/>
      <c r="I4" s="280"/>
      <c r="J4" s="280"/>
      <c r="K4" s="280"/>
      <c r="L4" s="280"/>
      <c r="M4" s="280"/>
      <c r="N4" s="280"/>
      <c r="O4" s="280"/>
      <c r="P4" s="433" t="s">
        <v>107</v>
      </c>
      <c r="Q4" s="433"/>
      <c r="R4" s="433"/>
      <c r="S4" s="222"/>
      <c r="T4" s="222"/>
      <c r="U4" s="77"/>
    </row>
    <row r="5" spans="1:31" ht="45.75" customHeight="1">
      <c r="A5" s="443" t="s">
        <v>84</v>
      </c>
      <c r="B5" s="434" t="s">
        <v>85</v>
      </c>
      <c r="C5" s="434" t="s">
        <v>120</v>
      </c>
      <c r="D5" s="434" t="s">
        <v>121</v>
      </c>
      <c r="E5" s="434" t="s">
        <v>122</v>
      </c>
      <c r="F5" s="434" t="s">
        <v>86</v>
      </c>
      <c r="G5" s="434"/>
      <c r="H5" s="434" t="s">
        <v>290</v>
      </c>
      <c r="I5" s="434" t="s">
        <v>578</v>
      </c>
      <c r="J5" s="434"/>
      <c r="K5" s="434"/>
      <c r="L5" s="436" t="s">
        <v>549</v>
      </c>
      <c r="M5" s="436"/>
      <c r="N5" s="436"/>
      <c r="O5" s="436"/>
      <c r="P5" s="434" t="s">
        <v>548</v>
      </c>
      <c r="Q5" s="434"/>
      <c r="R5" s="434"/>
      <c r="S5" s="390"/>
      <c r="T5" s="390"/>
      <c r="U5" s="209"/>
      <c r="V5" s="439" t="s">
        <v>188</v>
      </c>
      <c r="W5" s="223">
        <f>92/173%</f>
        <v>53.179190751445084</v>
      </c>
      <c r="X5" s="434" t="s">
        <v>106</v>
      </c>
      <c r="Y5" s="224"/>
      <c r="Z5" s="224"/>
      <c r="AA5" s="224"/>
      <c r="AB5" s="224"/>
      <c r="AC5" s="224"/>
      <c r="AD5" s="434" t="s">
        <v>598</v>
      </c>
      <c r="AE5" s="429" t="s">
        <v>597</v>
      </c>
    </row>
    <row r="6" spans="1:31" ht="31.5" customHeight="1">
      <c r="A6" s="444"/>
      <c r="B6" s="435"/>
      <c r="C6" s="435"/>
      <c r="D6" s="435"/>
      <c r="E6" s="435"/>
      <c r="F6" s="437" t="s">
        <v>89</v>
      </c>
      <c r="G6" s="437" t="s">
        <v>90</v>
      </c>
      <c r="H6" s="435"/>
      <c r="I6" s="437" t="s">
        <v>579</v>
      </c>
      <c r="J6" s="441" t="s">
        <v>580</v>
      </c>
      <c r="K6" s="438" t="s">
        <v>115</v>
      </c>
      <c r="L6" s="437" t="s">
        <v>549</v>
      </c>
      <c r="M6" s="438" t="s">
        <v>595</v>
      </c>
      <c r="N6" s="438"/>
      <c r="O6" s="437" t="s">
        <v>550</v>
      </c>
      <c r="P6" s="437" t="s">
        <v>294</v>
      </c>
      <c r="Q6" s="441" t="s">
        <v>594</v>
      </c>
      <c r="R6" s="438" t="s">
        <v>115</v>
      </c>
      <c r="S6" s="391"/>
      <c r="T6" s="391"/>
      <c r="U6" s="210"/>
      <c r="V6" s="440"/>
      <c r="W6" s="202"/>
      <c r="X6" s="435"/>
      <c r="Y6" s="202"/>
      <c r="Z6" s="202"/>
      <c r="AA6" s="202"/>
      <c r="AB6" s="202"/>
      <c r="AC6" s="202"/>
      <c r="AD6" s="435"/>
      <c r="AE6" s="430"/>
    </row>
    <row r="7" spans="1:31" ht="54.75" customHeight="1">
      <c r="A7" s="444"/>
      <c r="B7" s="435"/>
      <c r="C7" s="435"/>
      <c r="D7" s="435"/>
      <c r="E7" s="435"/>
      <c r="F7" s="437"/>
      <c r="G7" s="437"/>
      <c r="H7" s="435"/>
      <c r="I7" s="437"/>
      <c r="J7" s="441"/>
      <c r="K7" s="438"/>
      <c r="L7" s="437"/>
      <c r="M7" s="399" t="s">
        <v>23</v>
      </c>
      <c r="N7" s="399" t="s">
        <v>551</v>
      </c>
      <c r="O7" s="437"/>
      <c r="P7" s="437"/>
      <c r="Q7" s="441"/>
      <c r="R7" s="438"/>
      <c r="S7" s="391"/>
      <c r="T7" s="391"/>
      <c r="U7" s="211">
        <f>P8+1813</f>
        <v>93088</v>
      </c>
      <c r="V7" s="440"/>
      <c r="W7" s="202"/>
      <c r="X7" s="435"/>
      <c r="Y7" s="202"/>
      <c r="Z7" s="202"/>
      <c r="AA7" s="202"/>
      <c r="AB7" s="202"/>
      <c r="AC7" s="202"/>
      <c r="AD7" s="435"/>
      <c r="AE7" s="430"/>
    </row>
    <row r="8" spans="1:31" ht="13.5">
      <c r="A8" s="225"/>
      <c r="B8" s="391" t="s">
        <v>23</v>
      </c>
      <c r="C8" s="391"/>
      <c r="D8" s="391"/>
      <c r="E8" s="391"/>
      <c r="F8" s="202"/>
      <c r="G8" s="226">
        <f>G9+G16+G20+G22+G49+G80</f>
        <v>248280</v>
      </c>
      <c r="H8" s="226">
        <f t="shared" ref="H8" si="0">H9+H16+H20+H22+H49+H80</f>
        <v>0</v>
      </c>
      <c r="I8" s="227">
        <f t="shared" ref="I8:J8" si="1">I9+I16+I20+I22+I49+I56+I80</f>
        <v>66365</v>
      </c>
      <c r="J8" s="227">
        <f t="shared" si="1"/>
        <v>59341.768000000004</v>
      </c>
      <c r="K8" s="228">
        <f t="shared" ref="K8:K10" si="2">J8/I8%</f>
        <v>89.417265124689223</v>
      </c>
      <c r="L8" s="229">
        <f t="shared" ref="L8:Q8" si="3">L9+L16+L20+L22+L49+L56+L80</f>
        <v>8836.6310000000012</v>
      </c>
      <c r="M8" s="227">
        <f t="shared" si="3"/>
        <v>2459.6429999999996</v>
      </c>
      <c r="N8" s="227">
        <f t="shared" si="3"/>
        <v>0</v>
      </c>
      <c r="O8" s="227">
        <f t="shared" si="3"/>
        <v>9135.6260000000002</v>
      </c>
      <c r="P8" s="227">
        <f t="shared" si="3"/>
        <v>91275</v>
      </c>
      <c r="Q8" s="227">
        <f t="shared" si="3"/>
        <v>46240.200000000004</v>
      </c>
      <c r="R8" s="466">
        <f>Q8/P8*100</f>
        <v>50.660312243221043</v>
      </c>
      <c r="S8" s="230"/>
      <c r="T8" s="230"/>
      <c r="U8" s="210"/>
      <c r="V8" s="202"/>
      <c r="W8" s="213">
        <f>R8-31.84</f>
        <v>18.820312243221043</v>
      </c>
      <c r="X8" s="202"/>
      <c r="Y8" s="231">
        <f>P8+66627</f>
        <v>157902</v>
      </c>
      <c r="Z8" s="189">
        <f>800+45808+43818</f>
        <v>90426</v>
      </c>
      <c r="AA8" s="202"/>
      <c r="AB8" s="202"/>
      <c r="AC8" s="202"/>
      <c r="AD8" s="226">
        <f>M8+Q8</f>
        <v>48699.843000000001</v>
      </c>
      <c r="AE8" s="192"/>
    </row>
    <row r="9" spans="1:31" s="408" customFormat="1" ht="25.5">
      <c r="A9" s="392"/>
      <c r="B9" s="400" t="s">
        <v>134</v>
      </c>
      <c r="C9" s="401"/>
      <c r="D9" s="402"/>
      <c r="E9" s="403"/>
      <c r="F9" s="403"/>
      <c r="G9" s="226">
        <f>G10+G13</f>
        <v>10784</v>
      </c>
      <c r="H9" s="226">
        <f t="shared" ref="H9:P9" si="4">H10+H13</f>
        <v>0</v>
      </c>
      <c r="I9" s="226">
        <f>I10+I13</f>
        <v>4433</v>
      </c>
      <c r="J9" s="226">
        <f>J10+J13</f>
        <v>4433</v>
      </c>
      <c r="K9" s="286">
        <f t="shared" si="2"/>
        <v>100</v>
      </c>
      <c r="L9" s="287">
        <f t="shared" si="4"/>
        <v>0</v>
      </c>
      <c r="M9" s="287">
        <f>M11+M12+M14+M15</f>
        <v>0</v>
      </c>
      <c r="N9" s="287">
        <f t="shared" si="4"/>
        <v>0</v>
      </c>
      <c r="O9" s="287">
        <f t="shared" si="4"/>
        <v>0</v>
      </c>
      <c r="P9" s="226">
        <f t="shared" si="4"/>
        <v>5020</v>
      </c>
      <c r="Q9" s="404">
        <f>Q10+Q13</f>
        <v>907.67</v>
      </c>
      <c r="R9" s="405">
        <f>Q9/P9*100</f>
        <v>18.081075697211155</v>
      </c>
      <c r="S9" s="290"/>
      <c r="T9" s="290"/>
      <c r="U9" s="291"/>
      <c r="V9" s="294"/>
      <c r="W9" s="293"/>
      <c r="X9" s="294"/>
      <c r="Y9" s="295"/>
      <c r="Z9" s="294"/>
      <c r="AA9" s="294"/>
      <c r="AB9" s="294"/>
      <c r="AC9" s="294"/>
      <c r="AD9" s="226">
        <f>M9+Q9</f>
        <v>907.67</v>
      </c>
      <c r="AE9" s="406"/>
    </row>
    <row r="10" spans="1:31" s="75" customFormat="1" ht="15">
      <c r="A10" s="232"/>
      <c r="B10" s="239" t="s">
        <v>296</v>
      </c>
      <c r="C10" s="233"/>
      <c r="D10" s="234"/>
      <c r="E10" s="235"/>
      <c r="F10" s="235"/>
      <c r="G10" s="240">
        <f>SUM(G11:G12)</f>
        <v>5811</v>
      </c>
      <c r="H10" s="240">
        <f t="shared" ref="H10:Q10" si="5">SUM(H11:H12)</f>
        <v>0</v>
      </c>
      <c r="I10" s="240">
        <f>I11+I12</f>
        <v>4433</v>
      </c>
      <c r="J10" s="240">
        <f>J11+J12</f>
        <v>4433</v>
      </c>
      <c r="K10" s="236">
        <f t="shared" si="2"/>
        <v>100</v>
      </c>
      <c r="L10" s="194">
        <f t="shared" si="5"/>
        <v>0</v>
      </c>
      <c r="M10" s="194">
        <f t="shared" si="5"/>
        <v>0</v>
      </c>
      <c r="N10" s="194">
        <f t="shared" si="5"/>
        <v>0</v>
      </c>
      <c r="O10" s="194">
        <f t="shared" si="5"/>
        <v>0</v>
      </c>
      <c r="P10" s="240">
        <f t="shared" si="5"/>
        <v>1280</v>
      </c>
      <c r="Q10" s="241">
        <f t="shared" si="5"/>
        <v>768.79</v>
      </c>
      <c r="R10" s="237"/>
      <c r="S10" s="238"/>
      <c r="T10" s="238"/>
      <c r="U10" s="214"/>
      <c r="V10" s="215"/>
      <c r="W10" s="216"/>
      <c r="X10" s="215"/>
      <c r="Y10" s="217"/>
      <c r="Z10" s="215"/>
      <c r="AA10" s="215"/>
      <c r="AB10" s="215"/>
      <c r="AC10" s="215"/>
      <c r="AD10" s="240"/>
      <c r="AE10" s="218"/>
    </row>
    <row r="11" spans="1:31" ht="33.75">
      <c r="A11" s="193">
        <v>1</v>
      </c>
      <c r="B11" s="242" t="s">
        <v>135</v>
      </c>
      <c r="C11" s="243" t="s">
        <v>126</v>
      </c>
      <c r="D11" s="188"/>
      <c r="E11" s="199" t="s">
        <v>133</v>
      </c>
      <c r="F11" s="244" t="s">
        <v>137</v>
      </c>
      <c r="G11" s="189">
        <v>2905</v>
      </c>
      <c r="H11" s="189"/>
      <c r="I11" s="281">
        <v>2250</v>
      </c>
      <c r="J11" s="282">
        <v>2250</v>
      </c>
      <c r="K11" s="236">
        <f>J11/I11%</f>
        <v>100</v>
      </c>
      <c r="L11" s="190"/>
      <c r="M11" s="190"/>
      <c r="N11" s="190"/>
      <c r="O11" s="190"/>
      <c r="P11" s="189">
        <v>600</v>
      </c>
      <c r="Q11" s="245">
        <v>154.38999999999999</v>
      </c>
      <c r="R11" s="191"/>
      <c r="S11" s="246"/>
      <c r="T11" s="246"/>
      <c r="U11" s="210" t="s">
        <v>118</v>
      </c>
      <c r="V11" s="247" t="s">
        <v>189</v>
      </c>
      <c r="W11" s="212"/>
      <c r="X11" s="202"/>
      <c r="Y11" s="213"/>
      <c r="Z11" s="202"/>
      <c r="AA11" s="202"/>
      <c r="AB11" s="202"/>
      <c r="AC11" s="202"/>
      <c r="AD11" s="282"/>
      <c r="AE11" s="431" t="s">
        <v>189</v>
      </c>
    </row>
    <row r="12" spans="1:31" ht="33.75">
      <c r="A12" s="193">
        <v>2</v>
      </c>
      <c r="B12" s="242" t="s">
        <v>136</v>
      </c>
      <c r="C12" s="243" t="s">
        <v>126</v>
      </c>
      <c r="D12" s="188"/>
      <c r="E12" s="199" t="s">
        <v>133</v>
      </c>
      <c r="F12" s="244" t="s">
        <v>138</v>
      </c>
      <c r="G12" s="189">
        <v>2906</v>
      </c>
      <c r="H12" s="189"/>
      <c r="I12" s="281">
        <v>2183</v>
      </c>
      <c r="J12" s="282">
        <v>2183</v>
      </c>
      <c r="K12" s="236">
        <f t="shared" ref="K12:K71" si="6">J12/I12%</f>
        <v>100.00000000000001</v>
      </c>
      <c r="L12" s="190"/>
      <c r="M12" s="190"/>
      <c r="N12" s="190"/>
      <c r="O12" s="190"/>
      <c r="P12" s="189">
        <v>680</v>
      </c>
      <c r="Q12" s="245">
        <v>614.4</v>
      </c>
      <c r="R12" s="191"/>
      <c r="S12" s="246"/>
      <c r="T12" s="246"/>
      <c r="U12" s="210" t="s">
        <v>118</v>
      </c>
      <c r="V12" s="247" t="s">
        <v>189</v>
      </c>
      <c r="W12" s="212"/>
      <c r="X12" s="202"/>
      <c r="Y12" s="213"/>
      <c r="Z12" s="202"/>
      <c r="AA12" s="202"/>
      <c r="AB12" s="202"/>
      <c r="AC12" s="202"/>
      <c r="AD12" s="282"/>
      <c r="AE12" s="431"/>
    </row>
    <row r="13" spans="1:31" ht="15">
      <c r="A13" s="193"/>
      <c r="B13" s="248" t="s">
        <v>297</v>
      </c>
      <c r="C13" s="243"/>
      <c r="D13" s="188"/>
      <c r="E13" s="199"/>
      <c r="F13" s="244"/>
      <c r="G13" s="240">
        <f>SUM(G14:G15)</f>
        <v>4973</v>
      </c>
      <c r="H13" s="240">
        <f t="shared" ref="H13:O13" si="7">SUM(H14:H15)</f>
        <v>0</v>
      </c>
      <c r="I13" s="240"/>
      <c r="J13" s="240"/>
      <c r="K13" s="236"/>
      <c r="L13" s="194">
        <f t="shared" si="7"/>
        <v>0</v>
      </c>
      <c r="M13" s="194">
        <f t="shared" si="7"/>
        <v>0</v>
      </c>
      <c r="N13" s="194">
        <f t="shared" si="7"/>
        <v>0</v>
      </c>
      <c r="O13" s="194">
        <f t="shared" si="7"/>
        <v>0</v>
      </c>
      <c r="P13" s="240">
        <f t="shared" ref="P13" si="8">SUM(P14:P15)</f>
        <v>3740</v>
      </c>
      <c r="Q13" s="241">
        <f t="shared" ref="Q13" si="9">SUM(Q14:Q15)</f>
        <v>138.88</v>
      </c>
      <c r="R13" s="191"/>
      <c r="S13" s="246"/>
      <c r="T13" s="246"/>
      <c r="U13" s="210"/>
      <c r="V13" s="247"/>
      <c r="W13" s="212"/>
      <c r="X13" s="202"/>
      <c r="Y13" s="213"/>
      <c r="Z13" s="202"/>
      <c r="AA13" s="202"/>
      <c r="AB13" s="202"/>
      <c r="AC13" s="202"/>
      <c r="AD13" s="240"/>
      <c r="AE13" s="431"/>
    </row>
    <row r="14" spans="1:31" ht="36">
      <c r="A14" s="249" t="s">
        <v>295</v>
      </c>
      <c r="B14" s="208" t="s">
        <v>302</v>
      </c>
      <c r="C14" s="250" t="s">
        <v>125</v>
      </c>
      <c r="D14" s="210" t="s">
        <v>303</v>
      </c>
      <c r="E14" s="210" t="s">
        <v>301</v>
      </c>
      <c r="F14" s="251" t="s">
        <v>304</v>
      </c>
      <c r="G14" s="189">
        <v>2000</v>
      </c>
      <c r="H14" s="189"/>
      <c r="I14" s="189"/>
      <c r="J14" s="189"/>
      <c r="K14" s="236"/>
      <c r="L14" s="190"/>
      <c r="M14" s="190"/>
      <c r="N14" s="190"/>
      <c r="O14" s="190"/>
      <c r="P14" s="189">
        <v>1800</v>
      </c>
      <c r="Q14" s="245">
        <v>138.88</v>
      </c>
      <c r="R14" s="191"/>
      <c r="S14" s="246"/>
      <c r="T14" s="246"/>
      <c r="U14" s="210" t="s">
        <v>119</v>
      </c>
      <c r="V14" s="247" t="s">
        <v>189</v>
      </c>
      <c r="W14" s="212"/>
      <c r="X14" s="202"/>
      <c r="Y14" s="213"/>
      <c r="Z14" s="202"/>
      <c r="AA14" s="202"/>
      <c r="AB14" s="202"/>
      <c r="AC14" s="202"/>
      <c r="AD14" s="189"/>
      <c r="AE14" s="431"/>
    </row>
    <row r="15" spans="1:31" ht="36">
      <c r="A15" s="249" t="s">
        <v>299</v>
      </c>
      <c r="B15" s="208" t="s">
        <v>305</v>
      </c>
      <c r="C15" s="250" t="s">
        <v>123</v>
      </c>
      <c r="D15" s="210" t="s">
        <v>306</v>
      </c>
      <c r="E15" s="210" t="s">
        <v>298</v>
      </c>
      <c r="F15" s="251" t="s">
        <v>307</v>
      </c>
      <c r="G15" s="189">
        <v>2973</v>
      </c>
      <c r="H15" s="189"/>
      <c r="I15" s="189"/>
      <c r="J15" s="189"/>
      <c r="K15" s="236"/>
      <c r="L15" s="190"/>
      <c r="M15" s="190"/>
      <c r="N15" s="190"/>
      <c r="O15" s="190"/>
      <c r="P15" s="189">
        <v>1940</v>
      </c>
      <c r="Q15" s="245"/>
      <c r="R15" s="191"/>
      <c r="S15" s="246"/>
      <c r="T15" s="246"/>
      <c r="U15" s="210" t="s">
        <v>119</v>
      </c>
      <c r="V15" s="247" t="s">
        <v>189</v>
      </c>
      <c r="W15" s="212"/>
      <c r="X15" s="202"/>
      <c r="Y15" s="213"/>
      <c r="Z15" s="202"/>
      <c r="AA15" s="202"/>
      <c r="AB15" s="202"/>
      <c r="AC15" s="202"/>
      <c r="AD15" s="189"/>
      <c r="AE15" s="431"/>
    </row>
    <row r="16" spans="1:31" s="408" customFormat="1" ht="25.5">
      <c r="A16" s="392"/>
      <c r="B16" s="400" t="s">
        <v>139</v>
      </c>
      <c r="C16" s="401"/>
      <c r="D16" s="402"/>
      <c r="E16" s="403"/>
      <c r="F16" s="403"/>
      <c r="G16" s="226">
        <f>G17</f>
        <v>25400</v>
      </c>
      <c r="H16" s="226">
        <f t="shared" ref="H16:Q16" si="10">H17</f>
        <v>0</v>
      </c>
      <c r="I16" s="226">
        <f>I17</f>
        <v>3654</v>
      </c>
      <c r="J16" s="226">
        <f>J17</f>
        <v>3654</v>
      </c>
      <c r="K16" s="286">
        <f t="shared" si="6"/>
        <v>100</v>
      </c>
      <c r="L16" s="287">
        <f t="shared" si="10"/>
        <v>0</v>
      </c>
      <c r="M16" s="287">
        <f>M18+M19</f>
        <v>0</v>
      </c>
      <c r="N16" s="287">
        <f t="shared" si="10"/>
        <v>0</v>
      </c>
      <c r="O16" s="287">
        <f t="shared" si="10"/>
        <v>0</v>
      </c>
      <c r="P16" s="226">
        <f t="shared" si="10"/>
        <v>4688</v>
      </c>
      <c r="Q16" s="404">
        <f t="shared" si="10"/>
        <v>1621.59</v>
      </c>
      <c r="R16" s="405">
        <f>Q16/P16*100</f>
        <v>34.590230375426614</v>
      </c>
      <c r="S16" s="290"/>
      <c r="T16" s="290"/>
      <c r="U16" s="291"/>
      <c r="V16" s="294"/>
      <c r="W16" s="293"/>
      <c r="X16" s="294"/>
      <c r="Y16" s="295"/>
      <c r="Z16" s="294"/>
      <c r="AA16" s="294"/>
      <c r="AB16" s="294"/>
      <c r="AC16" s="294"/>
      <c r="AD16" s="226"/>
      <c r="AE16" s="406"/>
    </row>
    <row r="17" spans="1:33" ht="15">
      <c r="A17" s="193"/>
      <c r="B17" s="239" t="s">
        <v>296</v>
      </c>
      <c r="C17" s="243"/>
      <c r="D17" s="188"/>
      <c r="E17" s="199"/>
      <c r="F17" s="199"/>
      <c r="G17" s="240">
        <f>SUM(G18:G19)</f>
        <v>25400</v>
      </c>
      <c r="H17" s="240">
        <f t="shared" ref="H17:Q17" si="11">SUM(H18:H19)</f>
        <v>0</v>
      </c>
      <c r="I17" s="240">
        <f>I18+I19</f>
        <v>3654</v>
      </c>
      <c r="J17" s="240">
        <f>J18+J19</f>
        <v>3654</v>
      </c>
      <c r="K17" s="236">
        <f t="shared" si="6"/>
        <v>100</v>
      </c>
      <c r="L17" s="194">
        <f t="shared" si="11"/>
        <v>0</v>
      </c>
      <c r="M17" s="194">
        <f t="shared" si="11"/>
        <v>0</v>
      </c>
      <c r="N17" s="194">
        <f t="shared" si="11"/>
        <v>0</v>
      </c>
      <c r="O17" s="194">
        <f t="shared" si="11"/>
        <v>0</v>
      </c>
      <c r="P17" s="240">
        <f t="shared" si="11"/>
        <v>4688</v>
      </c>
      <c r="Q17" s="252">
        <f t="shared" si="11"/>
        <v>1621.59</v>
      </c>
      <c r="R17" s="237"/>
      <c r="S17" s="246"/>
      <c r="T17" s="246"/>
      <c r="U17" s="210"/>
      <c r="V17" s="202"/>
      <c r="W17" s="212"/>
      <c r="X17" s="202"/>
      <c r="Y17" s="213"/>
      <c r="Z17" s="202"/>
      <c r="AA17" s="202"/>
      <c r="AB17" s="202"/>
      <c r="AC17" s="202"/>
      <c r="AD17" s="240"/>
      <c r="AE17" s="192"/>
    </row>
    <row r="18" spans="1:33" ht="33.75">
      <c r="A18" s="193">
        <v>1</v>
      </c>
      <c r="B18" s="197" t="s">
        <v>142</v>
      </c>
      <c r="C18" s="243" t="s">
        <v>125</v>
      </c>
      <c r="D18" s="188" t="s">
        <v>303</v>
      </c>
      <c r="E18" s="199" t="s">
        <v>133</v>
      </c>
      <c r="F18" s="253" t="s">
        <v>140</v>
      </c>
      <c r="G18" s="254">
        <v>5900</v>
      </c>
      <c r="H18" s="254"/>
      <c r="I18" s="281">
        <v>1000</v>
      </c>
      <c r="J18" s="282">
        <v>1000</v>
      </c>
      <c r="K18" s="236">
        <f t="shared" si="6"/>
        <v>100</v>
      </c>
      <c r="L18" s="255"/>
      <c r="M18" s="255"/>
      <c r="N18" s="255"/>
      <c r="O18" s="255"/>
      <c r="P18" s="189">
        <v>1000</v>
      </c>
      <c r="Q18" s="200"/>
      <c r="R18" s="191"/>
      <c r="S18" s="246"/>
      <c r="T18" s="246"/>
      <c r="U18" s="210" t="s">
        <v>118</v>
      </c>
      <c r="V18" s="247" t="s">
        <v>189</v>
      </c>
      <c r="W18" s="212"/>
      <c r="X18" s="202"/>
      <c r="Y18" s="213"/>
      <c r="Z18" s="202"/>
      <c r="AA18" s="202"/>
      <c r="AB18" s="202"/>
      <c r="AC18" s="202"/>
      <c r="AD18" s="254"/>
      <c r="AE18" s="431" t="s">
        <v>189</v>
      </c>
    </row>
    <row r="19" spans="1:33" ht="33.75">
      <c r="A19" s="193">
        <v>2</v>
      </c>
      <c r="B19" s="197" t="s">
        <v>143</v>
      </c>
      <c r="C19" s="243" t="s">
        <v>126</v>
      </c>
      <c r="D19" s="188" t="s">
        <v>547</v>
      </c>
      <c r="E19" s="199" t="s">
        <v>133</v>
      </c>
      <c r="F19" s="253" t="s">
        <v>141</v>
      </c>
      <c r="G19" s="254">
        <v>19500</v>
      </c>
      <c r="H19" s="254"/>
      <c r="I19" s="281">
        <v>2654</v>
      </c>
      <c r="J19" s="282">
        <v>2654</v>
      </c>
      <c r="K19" s="236">
        <f t="shared" si="6"/>
        <v>100</v>
      </c>
      <c r="L19" s="255"/>
      <c r="M19" s="255"/>
      <c r="N19" s="255"/>
      <c r="O19" s="255"/>
      <c r="P19" s="189">
        <v>3688</v>
      </c>
      <c r="Q19" s="200">
        <v>1621.59</v>
      </c>
      <c r="R19" s="405">
        <f>Q19/P19*100</f>
        <v>43.969360086767892</v>
      </c>
      <c r="S19" s="246"/>
      <c r="T19" s="246"/>
      <c r="U19" s="210" t="s">
        <v>118</v>
      </c>
      <c r="V19" s="247" t="s">
        <v>189</v>
      </c>
      <c r="W19" s="212"/>
      <c r="X19" s="202"/>
      <c r="Y19" s="213"/>
      <c r="Z19" s="202"/>
      <c r="AA19" s="202"/>
      <c r="AB19" s="202"/>
      <c r="AC19" s="202"/>
      <c r="AD19" s="254"/>
      <c r="AE19" s="431"/>
      <c r="AF19" s="176"/>
    </row>
    <row r="20" spans="1:33" s="408" customFormat="1" ht="25.5">
      <c r="A20" s="392"/>
      <c r="B20" s="400" t="s">
        <v>144</v>
      </c>
      <c r="C20" s="401"/>
      <c r="D20" s="402"/>
      <c r="E20" s="403"/>
      <c r="F20" s="403"/>
      <c r="G20" s="226"/>
      <c r="H20" s="226"/>
      <c r="I20" s="226"/>
      <c r="J20" s="226"/>
      <c r="K20" s="286"/>
      <c r="L20" s="287">
        <f t="shared" ref="L20:O20" si="12">L21</f>
        <v>1813</v>
      </c>
      <c r="M20" s="287">
        <f>M21</f>
        <v>0</v>
      </c>
      <c r="N20" s="287">
        <f t="shared" si="12"/>
        <v>0</v>
      </c>
      <c r="O20" s="287">
        <f t="shared" si="12"/>
        <v>1813</v>
      </c>
      <c r="P20" s="226">
        <f>P21</f>
        <v>2429</v>
      </c>
      <c r="Q20" s="227">
        <f t="shared" ref="Q20" si="13">Q21</f>
        <v>0</v>
      </c>
      <c r="R20" s="289"/>
      <c r="S20" s="290"/>
      <c r="T20" s="290"/>
      <c r="U20" s="291"/>
      <c r="V20" s="294"/>
      <c r="W20" s="293"/>
      <c r="X20" s="294"/>
      <c r="Y20" s="295"/>
      <c r="Z20" s="294"/>
      <c r="AA20" s="294"/>
      <c r="AB20" s="294"/>
      <c r="AC20" s="294"/>
      <c r="AD20" s="226"/>
      <c r="AE20" s="406"/>
    </row>
    <row r="21" spans="1:33" ht="25.5">
      <c r="A21" s="193">
        <v>1</v>
      </c>
      <c r="B21" s="208" t="s">
        <v>145</v>
      </c>
      <c r="C21" s="243"/>
      <c r="D21" s="188"/>
      <c r="E21" s="199"/>
      <c r="F21" s="199"/>
      <c r="G21" s="189"/>
      <c r="H21" s="189"/>
      <c r="I21" s="189"/>
      <c r="J21" s="189"/>
      <c r="K21" s="236"/>
      <c r="L21" s="190">
        <v>1813</v>
      </c>
      <c r="M21" s="190"/>
      <c r="N21" s="190"/>
      <c r="O21" s="190">
        <v>1813</v>
      </c>
      <c r="P21" s="189">
        <v>2429</v>
      </c>
      <c r="Q21" s="200"/>
      <c r="R21" s="191"/>
      <c r="S21" s="246"/>
      <c r="T21" s="246"/>
      <c r="U21" s="210" t="s">
        <v>118</v>
      </c>
      <c r="V21" s="256" t="s">
        <v>352</v>
      </c>
      <c r="W21" s="212">
        <f>P21+P79</f>
        <v>3935</v>
      </c>
      <c r="X21" s="202"/>
      <c r="Y21" s="213"/>
      <c r="Z21" s="202"/>
      <c r="AA21" s="202"/>
      <c r="AB21" s="202"/>
      <c r="AC21" s="202"/>
      <c r="AD21" s="189"/>
      <c r="AE21" s="192"/>
    </row>
    <row r="22" spans="1:33" s="408" customFormat="1" ht="25.5">
      <c r="A22" s="392"/>
      <c r="B22" s="400" t="s">
        <v>146</v>
      </c>
      <c r="C22" s="401"/>
      <c r="D22" s="402"/>
      <c r="E22" s="403"/>
      <c r="F22" s="403"/>
      <c r="G22" s="226">
        <f>G23+G42</f>
        <v>146180</v>
      </c>
      <c r="H22" s="226">
        <f t="shared" ref="H22:Q22" si="14">H23+H42</f>
        <v>0</v>
      </c>
      <c r="I22" s="226">
        <f>I23+I42</f>
        <v>35703</v>
      </c>
      <c r="J22" s="226">
        <f>J23+J42</f>
        <v>30965.571000000004</v>
      </c>
      <c r="K22" s="286">
        <f t="shared" si="6"/>
        <v>86.731005797832125</v>
      </c>
      <c r="L22" s="287">
        <f t="shared" si="14"/>
        <v>4737.4279999999999</v>
      </c>
      <c r="M22" s="287">
        <f t="shared" si="14"/>
        <v>1768.03</v>
      </c>
      <c r="N22" s="287">
        <f t="shared" si="14"/>
        <v>0</v>
      </c>
      <c r="O22" s="287">
        <f t="shared" si="14"/>
        <v>4737.4229999999998</v>
      </c>
      <c r="P22" s="226">
        <f t="shared" si="14"/>
        <v>47860</v>
      </c>
      <c r="Q22" s="404">
        <f t="shared" si="14"/>
        <v>28043.960000000003</v>
      </c>
      <c r="R22" s="409">
        <f>Q22/P22*100</f>
        <v>58.595821145006276</v>
      </c>
      <c r="S22" s="290"/>
      <c r="T22" s="290"/>
      <c r="U22" s="291"/>
      <c r="V22" s="294"/>
      <c r="W22" s="293"/>
      <c r="X22" s="294"/>
      <c r="Y22" s="295"/>
      <c r="Z22" s="294"/>
      <c r="AA22" s="294"/>
      <c r="AB22" s="294"/>
      <c r="AC22" s="294"/>
      <c r="AD22" s="226">
        <f>M22+Q22</f>
        <v>29811.99</v>
      </c>
      <c r="AE22" s="406"/>
      <c r="AG22" s="407"/>
    </row>
    <row r="23" spans="1:33" ht="15">
      <c r="A23" s="193"/>
      <c r="B23" s="239" t="s">
        <v>296</v>
      </c>
      <c r="C23" s="243"/>
      <c r="D23" s="188"/>
      <c r="E23" s="199"/>
      <c r="F23" s="199"/>
      <c r="G23" s="240">
        <f>SUM(G24:G41)</f>
        <v>70540</v>
      </c>
      <c r="H23" s="240">
        <f t="shared" ref="H23:Q23" si="15">SUM(H24:H41)</f>
        <v>0</v>
      </c>
      <c r="I23" s="240">
        <f>I24+I25+I26+I27+I28+I29+I30+I31+I32+I33+I34+I35+I36+I37+I38+I39+I40+I41</f>
        <v>35703</v>
      </c>
      <c r="J23" s="240">
        <f>J24+J25+J26+J27+J28+J29+J30+J31+J32+J33+J34+J35+J36+J37+J38+J39+J40+J41</f>
        <v>30965.571000000004</v>
      </c>
      <c r="K23" s="236">
        <f t="shared" si="6"/>
        <v>86.731005797832125</v>
      </c>
      <c r="L23" s="194">
        <f t="shared" si="15"/>
        <v>4737.4279999999999</v>
      </c>
      <c r="M23" s="194">
        <f>SUM(M24:M41)</f>
        <v>1768.03</v>
      </c>
      <c r="N23" s="194">
        <f t="shared" si="15"/>
        <v>0</v>
      </c>
      <c r="O23" s="194">
        <f t="shared" si="15"/>
        <v>4737.4229999999998</v>
      </c>
      <c r="P23" s="240">
        <f t="shared" si="15"/>
        <v>22577</v>
      </c>
      <c r="Q23" s="241">
        <f t="shared" si="15"/>
        <v>11586.560000000001</v>
      </c>
      <c r="R23" s="191"/>
      <c r="S23" s="246"/>
      <c r="T23" s="246"/>
      <c r="U23" s="210"/>
      <c r="V23" s="202"/>
      <c r="W23" s="212"/>
      <c r="X23" s="202"/>
      <c r="Y23" s="213"/>
      <c r="Z23" s="202"/>
      <c r="AA23" s="202"/>
      <c r="AB23" s="202"/>
      <c r="AC23" s="202"/>
      <c r="AD23" s="240"/>
      <c r="AE23" s="192"/>
    </row>
    <row r="24" spans="1:33" ht="33.75">
      <c r="A24" s="193">
        <v>1</v>
      </c>
      <c r="B24" s="202" t="s">
        <v>147</v>
      </c>
      <c r="C24" s="243" t="s">
        <v>125</v>
      </c>
      <c r="D24" s="188"/>
      <c r="E24" s="199" t="s">
        <v>133</v>
      </c>
      <c r="F24" s="203" t="s">
        <v>155</v>
      </c>
      <c r="G24" s="189">
        <v>5500</v>
      </c>
      <c r="H24" s="189"/>
      <c r="I24" s="281">
        <v>2900</v>
      </c>
      <c r="J24" s="282">
        <v>2900</v>
      </c>
      <c r="K24" s="236">
        <f t="shared" si="6"/>
        <v>100</v>
      </c>
      <c r="L24" s="195">
        <v>0</v>
      </c>
      <c r="M24" s="190"/>
      <c r="N24" s="190"/>
      <c r="O24" s="195">
        <v>0</v>
      </c>
      <c r="P24" s="189">
        <v>1800</v>
      </c>
      <c r="Q24" s="245">
        <v>1800</v>
      </c>
      <c r="R24" s="191"/>
      <c r="S24" s="246"/>
      <c r="T24" s="246"/>
      <c r="U24" s="210" t="s">
        <v>118</v>
      </c>
      <c r="V24" s="247" t="s">
        <v>189</v>
      </c>
      <c r="W24" s="212"/>
      <c r="X24" s="202"/>
      <c r="Y24" s="213"/>
      <c r="Z24" s="202"/>
      <c r="AA24" s="202"/>
      <c r="AB24" s="202"/>
      <c r="AC24" s="202"/>
      <c r="AD24" s="189"/>
      <c r="AE24" s="431" t="s">
        <v>189</v>
      </c>
      <c r="AF24" s="408"/>
      <c r="AG24" s="177"/>
    </row>
    <row r="25" spans="1:33" ht="33.75">
      <c r="A25" s="193">
        <v>2</v>
      </c>
      <c r="B25" s="202" t="s">
        <v>148</v>
      </c>
      <c r="C25" s="243" t="s">
        <v>129</v>
      </c>
      <c r="D25" s="188"/>
      <c r="E25" s="199" t="s">
        <v>133</v>
      </c>
      <c r="F25" s="203" t="s">
        <v>156</v>
      </c>
      <c r="G25" s="189">
        <v>5100</v>
      </c>
      <c r="H25" s="189"/>
      <c r="I25" s="281">
        <v>2700</v>
      </c>
      <c r="J25" s="282">
        <v>1665.63</v>
      </c>
      <c r="K25" s="236">
        <f t="shared" si="6"/>
        <v>61.690000000000005</v>
      </c>
      <c r="L25" s="195">
        <v>1034.3679999999999</v>
      </c>
      <c r="M25" s="190"/>
      <c r="N25" s="190"/>
      <c r="O25" s="195">
        <v>1034.3679999999999</v>
      </c>
      <c r="P25" s="189">
        <v>1650</v>
      </c>
      <c r="Q25" s="245">
        <v>79.8</v>
      </c>
      <c r="R25" s="191"/>
      <c r="S25" s="246"/>
      <c r="T25" s="246"/>
      <c r="U25" s="210" t="s">
        <v>118</v>
      </c>
      <c r="V25" s="247" t="s">
        <v>189</v>
      </c>
      <c r="W25" s="212"/>
      <c r="X25" s="202"/>
      <c r="Y25" s="213"/>
      <c r="Z25" s="202"/>
      <c r="AA25" s="202"/>
      <c r="AB25" s="202"/>
      <c r="AC25" s="202"/>
      <c r="AD25" s="189"/>
      <c r="AE25" s="431"/>
      <c r="AG25" s="177"/>
    </row>
    <row r="26" spans="1:33" ht="33.75">
      <c r="A26" s="193">
        <v>3</v>
      </c>
      <c r="B26" s="202" t="s">
        <v>149</v>
      </c>
      <c r="C26" s="243" t="s">
        <v>124</v>
      </c>
      <c r="D26" s="188"/>
      <c r="E26" s="199" t="s">
        <v>133</v>
      </c>
      <c r="F26" s="203" t="s">
        <v>157</v>
      </c>
      <c r="G26" s="189">
        <v>5800</v>
      </c>
      <c r="H26" s="189"/>
      <c r="I26" s="281">
        <v>3100</v>
      </c>
      <c r="J26" s="282">
        <v>2335.4499999999998</v>
      </c>
      <c r="K26" s="236">
        <f t="shared" si="6"/>
        <v>75.33709677419354</v>
      </c>
      <c r="L26" s="195">
        <v>764.55</v>
      </c>
      <c r="M26" s="190">
        <v>764.55</v>
      </c>
      <c r="N26" s="190"/>
      <c r="O26" s="195">
        <v>764.54599999999982</v>
      </c>
      <c r="P26" s="189">
        <v>1800</v>
      </c>
      <c r="Q26" s="245">
        <v>50.84</v>
      </c>
      <c r="R26" s="191"/>
      <c r="S26" s="246"/>
      <c r="T26" s="246"/>
      <c r="U26" s="210" t="s">
        <v>118</v>
      </c>
      <c r="V26" s="247" t="s">
        <v>189</v>
      </c>
      <c r="W26" s="212"/>
      <c r="X26" s="202"/>
      <c r="Y26" s="213"/>
      <c r="Z26" s="202"/>
      <c r="AA26" s="202"/>
      <c r="AB26" s="202"/>
      <c r="AC26" s="202"/>
      <c r="AD26" s="189"/>
      <c r="AE26" s="431"/>
      <c r="AG26" s="177"/>
    </row>
    <row r="27" spans="1:33" ht="33.75">
      <c r="A27" s="193">
        <v>4</v>
      </c>
      <c r="B27" s="202" t="s">
        <v>150</v>
      </c>
      <c r="C27" s="243" t="s">
        <v>163</v>
      </c>
      <c r="D27" s="188"/>
      <c r="E27" s="199" t="s">
        <v>133</v>
      </c>
      <c r="F27" s="203" t="s">
        <v>158</v>
      </c>
      <c r="G27" s="189">
        <v>6800</v>
      </c>
      <c r="H27" s="189"/>
      <c r="I27" s="281">
        <v>3600</v>
      </c>
      <c r="J27" s="282">
        <v>3600</v>
      </c>
      <c r="K27" s="236">
        <f t="shared" si="6"/>
        <v>100</v>
      </c>
      <c r="L27" s="195">
        <v>0</v>
      </c>
      <c r="M27" s="190"/>
      <c r="N27" s="190"/>
      <c r="O27" s="195">
        <v>0</v>
      </c>
      <c r="P27" s="189">
        <v>2200</v>
      </c>
      <c r="Q27" s="245">
        <v>699.21</v>
      </c>
      <c r="R27" s="191"/>
      <c r="S27" s="246"/>
      <c r="T27" s="246"/>
      <c r="U27" s="210" t="s">
        <v>118</v>
      </c>
      <c r="V27" s="247" t="s">
        <v>189</v>
      </c>
      <c r="W27" s="212"/>
      <c r="X27" s="202"/>
      <c r="Y27" s="213"/>
      <c r="Z27" s="202"/>
      <c r="AA27" s="202"/>
      <c r="AB27" s="202"/>
      <c r="AC27" s="202"/>
      <c r="AD27" s="189"/>
      <c r="AE27" s="431"/>
      <c r="AG27" s="177"/>
    </row>
    <row r="28" spans="1:33" ht="33.75">
      <c r="A28" s="193">
        <v>5</v>
      </c>
      <c r="B28" s="202" t="s">
        <v>151</v>
      </c>
      <c r="C28" s="243" t="s">
        <v>125</v>
      </c>
      <c r="D28" s="188"/>
      <c r="E28" s="199" t="s">
        <v>133</v>
      </c>
      <c r="F28" s="203" t="s">
        <v>159</v>
      </c>
      <c r="G28" s="189">
        <v>5300</v>
      </c>
      <c r="H28" s="189"/>
      <c r="I28" s="281">
        <v>1800</v>
      </c>
      <c r="J28" s="282">
        <v>1800</v>
      </c>
      <c r="K28" s="236">
        <f t="shared" si="6"/>
        <v>100</v>
      </c>
      <c r="L28" s="195">
        <v>0</v>
      </c>
      <c r="M28" s="190"/>
      <c r="N28" s="190"/>
      <c r="O28" s="195">
        <v>0</v>
      </c>
      <c r="P28" s="189">
        <v>2700</v>
      </c>
      <c r="Q28" s="245">
        <v>2581.62</v>
      </c>
      <c r="R28" s="191"/>
      <c r="S28" s="246"/>
      <c r="T28" s="246"/>
      <c r="U28" s="210" t="s">
        <v>118</v>
      </c>
      <c r="V28" s="247" t="s">
        <v>189</v>
      </c>
      <c r="W28" s="212"/>
      <c r="X28" s="202"/>
      <c r="Y28" s="213"/>
      <c r="Z28" s="202"/>
      <c r="AA28" s="202"/>
      <c r="AB28" s="202"/>
      <c r="AC28" s="202"/>
      <c r="AD28" s="189"/>
      <c r="AE28" s="431"/>
      <c r="AG28" s="177"/>
    </row>
    <row r="29" spans="1:33" ht="33.75">
      <c r="A29" s="193">
        <v>6</v>
      </c>
      <c r="B29" s="202" t="s">
        <v>152</v>
      </c>
      <c r="C29" s="243" t="s">
        <v>126</v>
      </c>
      <c r="D29" s="188"/>
      <c r="E29" s="199" t="s">
        <v>133</v>
      </c>
      <c r="F29" s="203" t="s">
        <v>160</v>
      </c>
      <c r="G29" s="189">
        <v>5200</v>
      </c>
      <c r="H29" s="189"/>
      <c r="I29" s="281">
        <v>2800</v>
      </c>
      <c r="J29" s="282">
        <v>2800</v>
      </c>
      <c r="K29" s="236">
        <f t="shared" si="6"/>
        <v>100</v>
      </c>
      <c r="L29" s="195">
        <v>0</v>
      </c>
      <c r="M29" s="190"/>
      <c r="N29" s="190"/>
      <c r="O29" s="195">
        <v>0</v>
      </c>
      <c r="P29" s="189">
        <v>1600</v>
      </c>
      <c r="Q29" s="245">
        <v>884.53</v>
      </c>
      <c r="R29" s="191"/>
      <c r="S29" s="246"/>
      <c r="T29" s="246"/>
      <c r="U29" s="210" t="s">
        <v>118</v>
      </c>
      <c r="V29" s="247" t="s">
        <v>189</v>
      </c>
      <c r="W29" s="212"/>
      <c r="X29" s="202"/>
      <c r="Y29" s="213"/>
      <c r="Z29" s="202"/>
      <c r="AA29" s="202"/>
      <c r="AB29" s="202"/>
      <c r="AC29" s="202"/>
      <c r="AD29" s="189"/>
      <c r="AE29" s="431"/>
      <c r="AG29" s="177"/>
    </row>
    <row r="30" spans="1:33" ht="33.75">
      <c r="A30" s="193">
        <v>7</v>
      </c>
      <c r="B30" s="202" t="s">
        <v>153</v>
      </c>
      <c r="C30" s="243" t="s">
        <v>127</v>
      </c>
      <c r="D30" s="188"/>
      <c r="E30" s="199" t="s">
        <v>133</v>
      </c>
      <c r="F30" s="203" t="s">
        <v>161</v>
      </c>
      <c r="G30" s="189">
        <v>8340</v>
      </c>
      <c r="H30" s="189"/>
      <c r="I30" s="281">
        <v>3303</v>
      </c>
      <c r="J30" s="282">
        <v>3303</v>
      </c>
      <c r="K30" s="236">
        <f t="shared" si="6"/>
        <v>100</v>
      </c>
      <c r="L30" s="195">
        <v>0</v>
      </c>
      <c r="M30" s="190"/>
      <c r="N30" s="190"/>
      <c r="O30" s="195">
        <v>0</v>
      </c>
      <c r="P30" s="189">
        <v>697</v>
      </c>
      <c r="Q30" s="245">
        <v>697</v>
      </c>
      <c r="R30" s="191"/>
      <c r="S30" s="246"/>
      <c r="T30" s="246"/>
      <c r="U30" s="210" t="s">
        <v>118</v>
      </c>
      <c r="V30" s="247" t="s">
        <v>189</v>
      </c>
      <c r="W30" s="212"/>
      <c r="X30" s="202"/>
      <c r="Y30" s="213"/>
      <c r="Z30" s="202"/>
      <c r="AA30" s="202"/>
      <c r="AB30" s="202"/>
      <c r="AC30" s="202"/>
      <c r="AD30" s="189"/>
      <c r="AE30" s="431"/>
      <c r="AG30" s="177"/>
    </row>
    <row r="31" spans="1:33" ht="33.75">
      <c r="A31" s="193">
        <v>8</v>
      </c>
      <c r="B31" s="202" t="s">
        <v>154</v>
      </c>
      <c r="C31" s="243" t="s">
        <v>164</v>
      </c>
      <c r="D31" s="188"/>
      <c r="E31" s="199" t="s">
        <v>133</v>
      </c>
      <c r="F31" s="203" t="s">
        <v>162</v>
      </c>
      <c r="G31" s="189">
        <v>6100</v>
      </c>
      <c r="H31" s="189"/>
      <c r="I31" s="281">
        <v>3300</v>
      </c>
      <c r="J31" s="282">
        <v>3300</v>
      </c>
      <c r="K31" s="236">
        <f t="shared" si="6"/>
        <v>100</v>
      </c>
      <c r="L31" s="195">
        <v>0</v>
      </c>
      <c r="M31" s="190"/>
      <c r="N31" s="190"/>
      <c r="O31" s="195">
        <v>0</v>
      </c>
      <c r="P31" s="189">
        <v>1900</v>
      </c>
      <c r="Q31" s="245">
        <v>1900</v>
      </c>
      <c r="R31" s="191"/>
      <c r="S31" s="246"/>
      <c r="T31" s="246"/>
      <c r="U31" s="210" t="s">
        <v>118</v>
      </c>
      <c r="V31" s="247" t="s">
        <v>189</v>
      </c>
      <c r="W31" s="212"/>
      <c r="X31" s="202"/>
      <c r="Y31" s="213"/>
      <c r="Z31" s="202"/>
      <c r="AA31" s="202"/>
      <c r="AB31" s="202"/>
      <c r="AC31" s="202"/>
      <c r="AD31" s="189"/>
      <c r="AE31" s="431"/>
      <c r="AG31" s="177"/>
    </row>
    <row r="32" spans="1:33" ht="36">
      <c r="A32" s="193">
        <v>9</v>
      </c>
      <c r="B32" s="202" t="s">
        <v>204</v>
      </c>
      <c r="C32" s="203" t="s">
        <v>186</v>
      </c>
      <c r="D32" s="257" t="s">
        <v>219</v>
      </c>
      <c r="E32" s="203" t="s">
        <v>229</v>
      </c>
      <c r="F32" s="203" t="s">
        <v>230</v>
      </c>
      <c r="G32" s="258">
        <v>2400</v>
      </c>
      <c r="H32" s="258"/>
      <c r="I32" s="281">
        <v>1400</v>
      </c>
      <c r="J32" s="282">
        <v>1400</v>
      </c>
      <c r="K32" s="236">
        <f t="shared" si="6"/>
        <v>100</v>
      </c>
      <c r="L32" s="259">
        <v>0</v>
      </c>
      <c r="M32" s="260"/>
      <c r="N32" s="260"/>
      <c r="O32" s="259">
        <v>0</v>
      </c>
      <c r="P32" s="189">
        <v>650</v>
      </c>
      <c r="Q32" s="245">
        <v>612</v>
      </c>
      <c r="R32" s="191"/>
      <c r="S32" s="246"/>
      <c r="T32" s="246"/>
      <c r="U32" s="210" t="s">
        <v>118</v>
      </c>
      <c r="V32" s="256" t="s">
        <v>194</v>
      </c>
      <c r="W32" s="212"/>
      <c r="X32" s="202"/>
      <c r="Y32" s="213"/>
      <c r="Z32" s="202"/>
      <c r="AA32" s="202"/>
      <c r="AB32" s="202"/>
      <c r="AC32" s="202"/>
      <c r="AD32" s="258"/>
      <c r="AE32" s="386" t="s">
        <v>194</v>
      </c>
      <c r="AG32" s="177"/>
    </row>
    <row r="33" spans="1:33" ht="36">
      <c r="A33" s="193">
        <v>10</v>
      </c>
      <c r="B33" s="202" t="s">
        <v>205</v>
      </c>
      <c r="C33" s="203" t="s">
        <v>213</v>
      </c>
      <c r="D33" s="257" t="s">
        <v>220</v>
      </c>
      <c r="E33" s="203" t="s">
        <v>229</v>
      </c>
      <c r="F33" s="203" t="s">
        <v>231</v>
      </c>
      <c r="G33" s="258">
        <v>2000</v>
      </c>
      <c r="H33" s="258"/>
      <c r="I33" s="281">
        <v>1100</v>
      </c>
      <c r="J33" s="282">
        <v>964.97</v>
      </c>
      <c r="K33" s="236">
        <f t="shared" si="6"/>
        <v>87.724545454545463</v>
      </c>
      <c r="L33" s="259">
        <v>135.02999999999997</v>
      </c>
      <c r="M33" s="260"/>
      <c r="N33" s="260"/>
      <c r="O33" s="259">
        <v>135.02999999999997</v>
      </c>
      <c r="P33" s="189">
        <v>600</v>
      </c>
      <c r="Q33" s="245"/>
      <c r="R33" s="191"/>
      <c r="S33" s="246"/>
      <c r="T33" s="246"/>
      <c r="U33" s="210" t="s">
        <v>118</v>
      </c>
      <c r="V33" s="256" t="s">
        <v>196</v>
      </c>
      <c r="W33" s="212"/>
      <c r="X33" s="202"/>
      <c r="Y33" s="213"/>
      <c r="Z33" s="202"/>
      <c r="AA33" s="202"/>
      <c r="AB33" s="202"/>
      <c r="AC33" s="202"/>
      <c r="AD33" s="258"/>
      <c r="AE33" s="386" t="s">
        <v>196</v>
      </c>
      <c r="AG33" s="177"/>
    </row>
    <row r="34" spans="1:33" ht="33.75">
      <c r="A34" s="193">
        <v>11</v>
      </c>
      <c r="B34" s="202" t="s">
        <v>206</v>
      </c>
      <c r="C34" s="203" t="s">
        <v>183</v>
      </c>
      <c r="D34" s="257" t="s">
        <v>221</v>
      </c>
      <c r="E34" s="203" t="s">
        <v>229</v>
      </c>
      <c r="F34" s="203" t="s">
        <v>232</v>
      </c>
      <c r="G34" s="258">
        <v>1300</v>
      </c>
      <c r="H34" s="258"/>
      <c r="I34" s="281">
        <v>800</v>
      </c>
      <c r="J34" s="282">
        <v>800</v>
      </c>
      <c r="K34" s="236">
        <f t="shared" si="6"/>
        <v>100</v>
      </c>
      <c r="L34" s="259">
        <v>0</v>
      </c>
      <c r="M34" s="260"/>
      <c r="N34" s="260"/>
      <c r="O34" s="259">
        <v>0</v>
      </c>
      <c r="P34" s="189">
        <v>450</v>
      </c>
      <c r="Q34" s="245">
        <v>309.64</v>
      </c>
      <c r="R34" s="191"/>
      <c r="S34" s="246"/>
      <c r="T34" s="246"/>
      <c r="U34" s="210" t="s">
        <v>118</v>
      </c>
      <c r="V34" s="256" t="s">
        <v>190</v>
      </c>
      <c r="W34" s="212"/>
      <c r="X34" s="202"/>
      <c r="Y34" s="213"/>
      <c r="Z34" s="202"/>
      <c r="AA34" s="202"/>
      <c r="AB34" s="202"/>
      <c r="AC34" s="202"/>
      <c r="AD34" s="258"/>
      <c r="AE34" s="386" t="s">
        <v>190</v>
      </c>
      <c r="AG34" s="177"/>
    </row>
    <row r="35" spans="1:33" ht="33.75">
      <c r="A35" s="193">
        <v>12</v>
      </c>
      <c r="B35" s="202" t="s">
        <v>207</v>
      </c>
      <c r="C35" s="203" t="s">
        <v>214</v>
      </c>
      <c r="D35" s="257" t="s">
        <v>222</v>
      </c>
      <c r="E35" s="203" t="s">
        <v>203</v>
      </c>
      <c r="F35" s="203" t="s">
        <v>233</v>
      </c>
      <c r="G35" s="258">
        <v>4300</v>
      </c>
      <c r="H35" s="258"/>
      <c r="I35" s="281">
        <v>1800</v>
      </c>
      <c r="J35" s="282"/>
      <c r="K35" s="236">
        <f t="shared" si="6"/>
        <v>0</v>
      </c>
      <c r="L35" s="259">
        <v>1800</v>
      </c>
      <c r="M35" s="260"/>
      <c r="N35" s="260"/>
      <c r="O35" s="259">
        <v>1800</v>
      </c>
      <c r="P35" s="189">
        <v>1900</v>
      </c>
      <c r="Q35" s="245"/>
      <c r="R35" s="191"/>
      <c r="S35" s="246"/>
      <c r="T35" s="246"/>
      <c r="U35" s="210" t="s">
        <v>118</v>
      </c>
      <c r="V35" s="256" t="s">
        <v>193</v>
      </c>
      <c r="W35" s="212"/>
      <c r="X35" s="202"/>
      <c r="Y35" s="213"/>
      <c r="Z35" s="202"/>
      <c r="AA35" s="202"/>
      <c r="AB35" s="202"/>
      <c r="AC35" s="202"/>
      <c r="AD35" s="258"/>
      <c r="AE35" s="386" t="s">
        <v>193</v>
      </c>
      <c r="AG35" s="177"/>
    </row>
    <row r="36" spans="1:33" ht="33.75">
      <c r="A36" s="193">
        <v>13</v>
      </c>
      <c r="B36" s="202" t="s">
        <v>351</v>
      </c>
      <c r="C36" s="203" t="s">
        <v>215</v>
      </c>
      <c r="D36" s="257" t="s">
        <v>223</v>
      </c>
      <c r="E36" s="203" t="s">
        <v>203</v>
      </c>
      <c r="F36" s="203" t="s">
        <v>234</v>
      </c>
      <c r="G36" s="258">
        <v>1100</v>
      </c>
      <c r="H36" s="258"/>
      <c r="I36" s="281">
        <v>600</v>
      </c>
      <c r="J36" s="282">
        <v>600</v>
      </c>
      <c r="K36" s="236">
        <f t="shared" si="6"/>
        <v>100</v>
      </c>
      <c r="L36" s="259">
        <v>0</v>
      </c>
      <c r="M36" s="260"/>
      <c r="N36" s="260"/>
      <c r="O36" s="259">
        <v>0</v>
      </c>
      <c r="P36" s="189">
        <v>450</v>
      </c>
      <c r="Q36" s="245"/>
      <c r="R36" s="191"/>
      <c r="S36" s="246"/>
      <c r="T36" s="246"/>
      <c r="U36" s="210" t="s">
        <v>118</v>
      </c>
      <c r="V36" s="256" t="s">
        <v>192</v>
      </c>
      <c r="W36" s="212"/>
      <c r="X36" s="202"/>
      <c r="Y36" s="213"/>
      <c r="Z36" s="202"/>
      <c r="AA36" s="202"/>
      <c r="AB36" s="202"/>
      <c r="AC36" s="202"/>
      <c r="AD36" s="258"/>
      <c r="AE36" s="386" t="s">
        <v>192</v>
      </c>
      <c r="AG36" s="177"/>
    </row>
    <row r="37" spans="1:33" ht="36">
      <c r="A37" s="193">
        <v>14</v>
      </c>
      <c r="B37" s="202" t="s">
        <v>208</v>
      </c>
      <c r="C37" s="203" t="s">
        <v>216</v>
      </c>
      <c r="D37" s="257" t="s">
        <v>224</v>
      </c>
      <c r="E37" s="203" t="s">
        <v>203</v>
      </c>
      <c r="F37" s="203" t="s">
        <v>235</v>
      </c>
      <c r="G37" s="258">
        <v>2800</v>
      </c>
      <c r="H37" s="258"/>
      <c r="I37" s="281">
        <v>1500</v>
      </c>
      <c r="J37" s="282">
        <v>1500</v>
      </c>
      <c r="K37" s="236">
        <f t="shared" si="6"/>
        <v>100</v>
      </c>
      <c r="L37" s="259">
        <v>0</v>
      </c>
      <c r="M37" s="260"/>
      <c r="N37" s="260"/>
      <c r="O37" s="259">
        <v>0</v>
      </c>
      <c r="P37" s="189">
        <v>1200</v>
      </c>
      <c r="Q37" s="245"/>
      <c r="R37" s="191"/>
      <c r="S37" s="246"/>
      <c r="T37" s="246"/>
      <c r="U37" s="210" t="s">
        <v>118</v>
      </c>
      <c r="V37" s="256" t="s">
        <v>198</v>
      </c>
      <c r="W37" s="212"/>
      <c r="X37" s="202"/>
      <c r="Y37" s="213"/>
      <c r="Z37" s="202"/>
      <c r="AA37" s="202"/>
      <c r="AB37" s="202"/>
      <c r="AC37" s="202"/>
      <c r="AD37" s="258"/>
      <c r="AE37" s="386" t="s">
        <v>198</v>
      </c>
      <c r="AG37" s="177"/>
    </row>
    <row r="38" spans="1:33" ht="36">
      <c r="A38" s="193">
        <v>15</v>
      </c>
      <c r="B38" s="202" t="s">
        <v>209</v>
      </c>
      <c r="C38" s="203" t="s">
        <v>217</v>
      </c>
      <c r="D38" s="257" t="s">
        <v>225</v>
      </c>
      <c r="E38" s="203" t="s">
        <v>203</v>
      </c>
      <c r="F38" s="203" t="s">
        <v>236</v>
      </c>
      <c r="G38" s="258">
        <v>3600</v>
      </c>
      <c r="H38" s="258"/>
      <c r="I38" s="281">
        <v>1900</v>
      </c>
      <c r="J38" s="282">
        <v>1556.2809999999999</v>
      </c>
      <c r="K38" s="236">
        <f t="shared" si="6"/>
        <v>81.909526315789478</v>
      </c>
      <c r="L38" s="259">
        <f>M38</f>
        <v>343.72</v>
      </c>
      <c r="M38" s="260">
        <v>343.72</v>
      </c>
      <c r="N38" s="260"/>
      <c r="O38" s="259">
        <v>343.71900000000005</v>
      </c>
      <c r="P38" s="189">
        <v>1400</v>
      </c>
      <c r="Q38" s="245">
        <v>1292.04</v>
      </c>
      <c r="R38" s="191"/>
      <c r="S38" s="246"/>
      <c r="T38" s="246"/>
      <c r="U38" s="210" t="s">
        <v>118</v>
      </c>
      <c r="V38" s="256" t="s">
        <v>240</v>
      </c>
      <c r="W38" s="212"/>
      <c r="X38" s="202"/>
      <c r="Y38" s="213"/>
      <c r="Z38" s="202"/>
      <c r="AA38" s="202"/>
      <c r="AB38" s="202"/>
      <c r="AC38" s="202"/>
      <c r="AD38" s="258"/>
      <c r="AE38" s="386" t="s">
        <v>240</v>
      </c>
      <c r="AG38" s="177"/>
    </row>
    <row r="39" spans="1:33" ht="36">
      <c r="A39" s="193">
        <v>16</v>
      </c>
      <c r="B39" s="202" t="s">
        <v>210</v>
      </c>
      <c r="C39" s="203" t="s">
        <v>182</v>
      </c>
      <c r="D39" s="257" t="s">
        <v>226</v>
      </c>
      <c r="E39" s="203" t="s">
        <v>203</v>
      </c>
      <c r="F39" s="203" t="s">
        <v>237</v>
      </c>
      <c r="G39" s="258">
        <v>2400</v>
      </c>
      <c r="H39" s="258"/>
      <c r="I39" s="281">
        <v>1500</v>
      </c>
      <c r="J39" s="282">
        <v>1500</v>
      </c>
      <c r="K39" s="236">
        <f t="shared" si="6"/>
        <v>100</v>
      </c>
      <c r="L39" s="259">
        <v>0</v>
      </c>
      <c r="M39" s="260"/>
      <c r="N39" s="260"/>
      <c r="O39" s="259">
        <v>0</v>
      </c>
      <c r="P39" s="189">
        <v>780</v>
      </c>
      <c r="Q39" s="245"/>
      <c r="R39" s="191"/>
      <c r="S39" s="246"/>
      <c r="T39" s="246"/>
      <c r="U39" s="210" t="s">
        <v>118</v>
      </c>
      <c r="V39" s="256" t="s">
        <v>191</v>
      </c>
      <c r="W39" s="212"/>
      <c r="X39" s="202"/>
      <c r="Y39" s="213"/>
      <c r="Z39" s="202"/>
      <c r="AA39" s="202"/>
      <c r="AB39" s="202"/>
      <c r="AC39" s="202"/>
      <c r="AD39" s="258"/>
      <c r="AE39" s="386" t="s">
        <v>191</v>
      </c>
      <c r="AG39" s="177"/>
    </row>
    <row r="40" spans="1:33" ht="36">
      <c r="A40" s="193">
        <v>17</v>
      </c>
      <c r="B40" s="202" t="s">
        <v>211</v>
      </c>
      <c r="C40" s="203" t="s">
        <v>187</v>
      </c>
      <c r="D40" s="257" t="s">
        <v>227</v>
      </c>
      <c r="E40" s="203" t="s">
        <v>203</v>
      </c>
      <c r="F40" s="203" t="s">
        <v>238</v>
      </c>
      <c r="G40" s="258">
        <v>1000</v>
      </c>
      <c r="H40" s="258"/>
      <c r="I40" s="281">
        <v>600</v>
      </c>
      <c r="J40" s="282">
        <v>600</v>
      </c>
      <c r="K40" s="236">
        <f t="shared" si="6"/>
        <v>100</v>
      </c>
      <c r="L40" s="259">
        <v>0</v>
      </c>
      <c r="M40" s="260"/>
      <c r="N40" s="260"/>
      <c r="O40" s="259">
        <v>0</v>
      </c>
      <c r="P40" s="189">
        <v>350</v>
      </c>
      <c r="Q40" s="245">
        <v>302.77</v>
      </c>
      <c r="R40" s="191"/>
      <c r="S40" s="246"/>
      <c r="T40" s="246"/>
      <c r="U40" s="210" t="s">
        <v>118</v>
      </c>
      <c r="V40" s="256" t="s">
        <v>200</v>
      </c>
      <c r="W40" s="212"/>
      <c r="X40" s="202"/>
      <c r="Y40" s="213"/>
      <c r="Z40" s="202"/>
      <c r="AA40" s="202"/>
      <c r="AB40" s="202"/>
      <c r="AC40" s="202"/>
      <c r="AD40" s="258"/>
      <c r="AE40" s="386" t="s">
        <v>200</v>
      </c>
      <c r="AG40" s="177"/>
    </row>
    <row r="41" spans="1:33" ht="33.75">
      <c r="A41" s="193">
        <v>18</v>
      </c>
      <c r="B41" s="202" t="s">
        <v>212</v>
      </c>
      <c r="C41" s="203" t="s">
        <v>218</v>
      </c>
      <c r="D41" s="257" t="s">
        <v>228</v>
      </c>
      <c r="E41" s="203" t="s">
        <v>203</v>
      </c>
      <c r="F41" s="203" t="s">
        <v>239</v>
      </c>
      <c r="G41" s="258">
        <v>1500</v>
      </c>
      <c r="H41" s="258"/>
      <c r="I41" s="281">
        <v>1000</v>
      </c>
      <c r="J41" s="282">
        <v>340.24</v>
      </c>
      <c r="K41" s="236">
        <f t="shared" si="6"/>
        <v>34.024000000000001</v>
      </c>
      <c r="L41" s="259">
        <f>M41</f>
        <v>659.76</v>
      </c>
      <c r="M41" s="259">
        <v>659.76</v>
      </c>
      <c r="N41" s="259"/>
      <c r="O41" s="259">
        <v>659.76</v>
      </c>
      <c r="P41" s="189">
        <v>450</v>
      </c>
      <c r="Q41" s="245">
        <v>377.11</v>
      </c>
      <c r="R41" s="191"/>
      <c r="S41" s="246"/>
      <c r="T41" s="246"/>
      <c r="U41" s="210" t="s">
        <v>118</v>
      </c>
      <c r="V41" s="256" t="s">
        <v>241</v>
      </c>
      <c r="W41" s="212"/>
      <c r="X41" s="202"/>
      <c r="Y41" s="213"/>
      <c r="Z41" s="202"/>
      <c r="AA41" s="202"/>
      <c r="AB41" s="202"/>
      <c r="AC41" s="202"/>
      <c r="AD41" s="258"/>
      <c r="AE41" s="386" t="s">
        <v>599</v>
      </c>
      <c r="AG41" s="177"/>
    </row>
    <row r="42" spans="1:33" ht="15">
      <c r="A42" s="193"/>
      <c r="B42" s="248" t="s">
        <v>297</v>
      </c>
      <c r="C42" s="203"/>
      <c r="D42" s="257"/>
      <c r="E42" s="203"/>
      <c r="F42" s="203"/>
      <c r="G42" s="261">
        <f>SUM(G43:G48)</f>
        <v>75640</v>
      </c>
      <c r="H42" s="261">
        <f t="shared" ref="H42:Q42" si="16">SUM(H43:H48)</f>
        <v>0</v>
      </c>
      <c r="I42" s="261"/>
      <c r="J42" s="261"/>
      <c r="K42" s="236"/>
      <c r="L42" s="262">
        <f t="shared" si="16"/>
        <v>0</v>
      </c>
      <c r="M42" s="262">
        <f t="shared" si="16"/>
        <v>0</v>
      </c>
      <c r="N42" s="262">
        <f t="shared" si="16"/>
        <v>0</v>
      </c>
      <c r="O42" s="262">
        <f t="shared" si="16"/>
        <v>0</v>
      </c>
      <c r="P42" s="261">
        <f t="shared" si="16"/>
        <v>25283</v>
      </c>
      <c r="Q42" s="263">
        <f t="shared" si="16"/>
        <v>16457.400000000001</v>
      </c>
      <c r="R42" s="191"/>
      <c r="S42" s="246"/>
      <c r="T42" s="246"/>
      <c r="U42" s="210"/>
      <c r="V42" s="256"/>
      <c r="W42" s="212"/>
      <c r="X42" s="202"/>
      <c r="Y42" s="213"/>
      <c r="Z42" s="202"/>
      <c r="AA42" s="202"/>
      <c r="AB42" s="202"/>
      <c r="AC42" s="202"/>
      <c r="AD42" s="261"/>
      <c r="AE42" s="192"/>
    </row>
    <row r="43" spans="1:33" ht="36">
      <c r="A43" s="249" t="s">
        <v>295</v>
      </c>
      <c r="B43" s="202" t="s">
        <v>308</v>
      </c>
      <c r="C43" s="264" t="s">
        <v>124</v>
      </c>
      <c r="D43" s="264" t="s">
        <v>314</v>
      </c>
      <c r="E43" s="264" t="s">
        <v>301</v>
      </c>
      <c r="F43" s="264" t="s">
        <v>315</v>
      </c>
      <c r="G43" s="258">
        <v>2000</v>
      </c>
      <c r="H43" s="258"/>
      <c r="I43" s="258"/>
      <c r="J43" s="258"/>
      <c r="K43" s="236"/>
      <c r="L43" s="260"/>
      <c r="M43" s="260"/>
      <c r="N43" s="260"/>
      <c r="O43" s="260"/>
      <c r="P43" s="189">
        <v>1100</v>
      </c>
      <c r="Q43" s="200"/>
      <c r="R43" s="191"/>
      <c r="S43" s="246"/>
      <c r="T43" s="246"/>
      <c r="U43" s="210" t="s">
        <v>119</v>
      </c>
      <c r="V43" s="265" t="s">
        <v>192</v>
      </c>
      <c r="W43" s="212"/>
      <c r="X43" s="202"/>
      <c r="Y43" s="213"/>
      <c r="Z43" s="202"/>
      <c r="AA43" s="202"/>
      <c r="AB43" s="202"/>
      <c r="AC43" s="202"/>
      <c r="AD43" s="258"/>
      <c r="AE43" s="388" t="s">
        <v>192</v>
      </c>
    </row>
    <row r="44" spans="1:33" ht="36">
      <c r="A44" s="249" t="s">
        <v>299</v>
      </c>
      <c r="B44" s="202" t="s">
        <v>309</v>
      </c>
      <c r="C44" s="264" t="s">
        <v>126</v>
      </c>
      <c r="D44" s="264" t="s">
        <v>316</v>
      </c>
      <c r="E44" s="264" t="s">
        <v>301</v>
      </c>
      <c r="F44" s="264" t="s">
        <v>317</v>
      </c>
      <c r="G44" s="258">
        <v>2000</v>
      </c>
      <c r="H44" s="258"/>
      <c r="I44" s="258"/>
      <c r="J44" s="258"/>
      <c r="K44" s="236"/>
      <c r="L44" s="260"/>
      <c r="M44" s="260"/>
      <c r="N44" s="260"/>
      <c r="O44" s="260"/>
      <c r="P44" s="189">
        <v>1100</v>
      </c>
      <c r="Q44" s="200"/>
      <c r="R44" s="191"/>
      <c r="S44" s="246"/>
      <c r="T44" s="246"/>
      <c r="U44" s="210" t="s">
        <v>119</v>
      </c>
      <c r="V44" s="265" t="s">
        <v>197</v>
      </c>
      <c r="W44" s="212"/>
      <c r="X44" s="202"/>
      <c r="Y44" s="213"/>
      <c r="Z44" s="202"/>
      <c r="AA44" s="202"/>
      <c r="AB44" s="202"/>
      <c r="AC44" s="202"/>
      <c r="AD44" s="258"/>
      <c r="AE44" s="388" t="s">
        <v>197</v>
      </c>
    </row>
    <row r="45" spans="1:33" ht="36">
      <c r="A45" s="249" t="s">
        <v>300</v>
      </c>
      <c r="B45" s="202" t="s">
        <v>310</v>
      </c>
      <c r="C45" s="264" t="s">
        <v>130</v>
      </c>
      <c r="D45" s="264" t="s">
        <v>318</v>
      </c>
      <c r="E45" s="264" t="s">
        <v>298</v>
      </c>
      <c r="F45" s="266" t="s">
        <v>319</v>
      </c>
      <c r="G45" s="258">
        <v>3000</v>
      </c>
      <c r="H45" s="258"/>
      <c r="I45" s="258"/>
      <c r="J45" s="258"/>
      <c r="K45" s="236"/>
      <c r="L45" s="260"/>
      <c r="M45" s="260"/>
      <c r="N45" s="260"/>
      <c r="O45" s="260"/>
      <c r="P45" s="189">
        <v>1583</v>
      </c>
      <c r="Q45" s="200">
        <v>901.48</v>
      </c>
      <c r="R45" s="191"/>
      <c r="S45" s="246"/>
      <c r="T45" s="246"/>
      <c r="U45" s="210" t="s">
        <v>119</v>
      </c>
      <c r="V45" s="265" t="s">
        <v>189</v>
      </c>
      <c r="W45" s="212"/>
      <c r="X45" s="202"/>
      <c r="Y45" s="213"/>
      <c r="Z45" s="202"/>
      <c r="AA45" s="202"/>
      <c r="AB45" s="202"/>
      <c r="AC45" s="202"/>
      <c r="AD45" s="258"/>
      <c r="AE45" s="428" t="s">
        <v>189</v>
      </c>
    </row>
    <row r="46" spans="1:33" ht="36">
      <c r="A46" s="249" t="s">
        <v>326</v>
      </c>
      <c r="B46" s="196" t="s">
        <v>311</v>
      </c>
      <c r="C46" s="264" t="s">
        <v>163</v>
      </c>
      <c r="D46" s="264" t="s">
        <v>320</v>
      </c>
      <c r="E46" s="264" t="s">
        <v>298</v>
      </c>
      <c r="F46" s="266" t="s">
        <v>321</v>
      </c>
      <c r="G46" s="258">
        <v>26330</v>
      </c>
      <c r="H46" s="258"/>
      <c r="I46" s="258"/>
      <c r="J46" s="258"/>
      <c r="K46" s="236"/>
      <c r="L46" s="260"/>
      <c r="M46" s="260"/>
      <c r="N46" s="260"/>
      <c r="O46" s="260"/>
      <c r="P46" s="189">
        <v>8000</v>
      </c>
      <c r="Q46" s="200">
        <v>7435.77</v>
      </c>
      <c r="R46" s="191"/>
      <c r="S46" s="246"/>
      <c r="T46" s="246"/>
      <c r="U46" s="210" t="s">
        <v>119</v>
      </c>
      <c r="V46" s="265" t="s">
        <v>189</v>
      </c>
      <c r="W46" s="212"/>
      <c r="X46" s="202"/>
      <c r="Y46" s="213"/>
      <c r="Z46" s="202"/>
      <c r="AA46" s="202"/>
      <c r="AB46" s="202"/>
      <c r="AC46" s="202"/>
      <c r="AD46" s="258"/>
      <c r="AE46" s="428"/>
    </row>
    <row r="47" spans="1:33" ht="36">
      <c r="A47" s="249" t="s">
        <v>327</v>
      </c>
      <c r="B47" s="196" t="s">
        <v>312</v>
      </c>
      <c r="C47" s="264" t="s">
        <v>124</v>
      </c>
      <c r="D47" s="264" t="s">
        <v>322</v>
      </c>
      <c r="E47" s="264" t="s">
        <v>298</v>
      </c>
      <c r="F47" s="266" t="s">
        <v>323</v>
      </c>
      <c r="G47" s="258">
        <v>14000</v>
      </c>
      <c r="H47" s="258"/>
      <c r="I47" s="258"/>
      <c r="J47" s="258"/>
      <c r="K47" s="236"/>
      <c r="L47" s="260"/>
      <c r="M47" s="260"/>
      <c r="N47" s="260"/>
      <c r="O47" s="260"/>
      <c r="P47" s="189">
        <v>5000</v>
      </c>
      <c r="Q47" s="200">
        <v>3822.06</v>
      </c>
      <c r="R47" s="191"/>
      <c r="S47" s="246"/>
      <c r="T47" s="246"/>
      <c r="U47" s="210" t="s">
        <v>119</v>
      </c>
      <c r="V47" s="265" t="s">
        <v>189</v>
      </c>
      <c r="W47" s="212"/>
      <c r="X47" s="202"/>
      <c r="Y47" s="213"/>
      <c r="Z47" s="202"/>
      <c r="AA47" s="202"/>
      <c r="AB47" s="202"/>
      <c r="AC47" s="202"/>
      <c r="AD47" s="258"/>
      <c r="AE47" s="428"/>
    </row>
    <row r="48" spans="1:33" ht="36">
      <c r="A48" s="249" t="s">
        <v>328</v>
      </c>
      <c r="B48" s="197" t="s">
        <v>313</v>
      </c>
      <c r="C48" s="264" t="s">
        <v>125</v>
      </c>
      <c r="D48" s="264" t="s">
        <v>324</v>
      </c>
      <c r="E48" s="264" t="s">
        <v>298</v>
      </c>
      <c r="F48" s="266" t="s">
        <v>325</v>
      </c>
      <c r="G48" s="258">
        <v>28310</v>
      </c>
      <c r="H48" s="258"/>
      <c r="I48" s="258"/>
      <c r="J48" s="258"/>
      <c r="K48" s="236"/>
      <c r="L48" s="260"/>
      <c r="M48" s="260"/>
      <c r="N48" s="260"/>
      <c r="O48" s="260"/>
      <c r="P48" s="189">
        <v>8500</v>
      </c>
      <c r="Q48" s="200">
        <v>4298.09</v>
      </c>
      <c r="R48" s="191"/>
      <c r="S48" s="246"/>
      <c r="T48" s="246"/>
      <c r="U48" s="210" t="s">
        <v>119</v>
      </c>
      <c r="V48" s="265" t="s">
        <v>189</v>
      </c>
      <c r="W48" s="212"/>
      <c r="X48" s="202"/>
      <c r="Y48" s="213"/>
      <c r="Z48" s="202"/>
      <c r="AA48" s="202"/>
      <c r="AB48" s="202"/>
      <c r="AC48" s="202"/>
      <c r="AD48" s="258"/>
      <c r="AE48" s="428"/>
    </row>
    <row r="49" spans="1:31" s="408" customFormat="1" ht="62.25" customHeight="1">
      <c r="A49" s="392"/>
      <c r="B49" s="400" t="s">
        <v>165</v>
      </c>
      <c r="C49" s="401"/>
      <c r="D49" s="402"/>
      <c r="E49" s="403"/>
      <c r="F49" s="403"/>
      <c r="G49" s="226">
        <f>G50+G53</f>
        <v>12352</v>
      </c>
      <c r="H49" s="226">
        <f t="shared" ref="H49:Q49" si="17">H50+H53</f>
        <v>0</v>
      </c>
      <c r="I49" s="226">
        <f>I50+I53</f>
        <v>3642</v>
      </c>
      <c r="J49" s="226">
        <f>J50+J53</f>
        <v>3423.5150000000003</v>
      </c>
      <c r="K49" s="286">
        <f t="shared" si="6"/>
        <v>94.000961010433826</v>
      </c>
      <c r="L49" s="287">
        <f t="shared" si="17"/>
        <v>218.4849999999999</v>
      </c>
      <c r="M49" s="287">
        <f t="shared" si="17"/>
        <v>0</v>
      </c>
      <c r="N49" s="287">
        <f t="shared" si="17"/>
        <v>0</v>
      </c>
      <c r="O49" s="287">
        <f t="shared" si="17"/>
        <v>218.4849999999999</v>
      </c>
      <c r="P49" s="226">
        <f t="shared" si="17"/>
        <v>4882</v>
      </c>
      <c r="Q49" s="404">
        <f t="shared" si="17"/>
        <v>2697.7200000000003</v>
      </c>
      <c r="R49" s="405">
        <f>Q49/P49*100</f>
        <v>55.25850061450226</v>
      </c>
      <c r="S49" s="290"/>
      <c r="T49" s="290"/>
      <c r="U49" s="291"/>
      <c r="V49" s="294"/>
      <c r="W49" s="293"/>
      <c r="X49" s="294"/>
      <c r="Y49" s="295"/>
      <c r="Z49" s="294"/>
      <c r="AA49" s="294"/>
      <c r="AB49" s="294"/>
      <c r="AC49" s="294"/>
      <c r="AD49" s="226"/>
      <c r="AE49" s="406"/>
    </row>
    <row r="50" spans="1:31" ht="15">
      <c r="A50" s="193"/>
      <c r="B50" s="239" t="s">
        <v>296</v>
      </c>
      <c r="C50" s="243"/>
      <c r="D50" s="188"/>
      <c r="E50" s="199"/>
      <c r="F50" s="199"/>
      <c r="G50" s="240">
        <f>SUM(G51:G52)</f>
        <v>5923</v>
      </c>
      <c r="H50" s="240">
        <f t="shared" ref="H50:Q50" si="18">SUM(H51:H52)</f>
        <v>0</v>
      </c>
      <c r="I50" s="240">
        <f>I51+I52</f>
        <v>3642</v>
      </c>
      <c r="J50" s="240">
        <f>J51+J52</f>
        <v>3423.5150000000003</v>
      </c>
      <c r="K50" s="236">
        <f t="shared" si="6"/>
        <v>94.000961010433826</v>
      </c>
      <c r="L50" s="194">
        <f t="shared" si="18"/>
        <v>218.4849999999999</v>
      </c>
      <c r="M50" s="194">
        <f t="shared" si="18"/>
        <v>0</v>
      </c>
      <c r="N50" s="194">
        <f t="shared" si="18"/>
        <v>0</v>
      </c>
      <c r="O50" s="194">
        <f t="shared" si="18"/>
        <v>218.4849999999999</v>
      </c>
      <c r="P50" s="240">
        <f t="shared" si="18"/>
        <v>1782</v>
      </c>
      <c r="Q50" s="252">
        <f t="shared" si="18"/>
        <v>850</v>
      </c>
      <c r="R50" s="267"/>
      <c r="S50" s="246"/>
      <c r="T50" s="246"/>
      <c r="U50" s="210"/>
      <c r="V50" s="202"/>
      <c r="W50" s="212"/>
      <c r="X50" s="202"/>
      <c r="Y50" s="213"/>
      <c r="Z50" s="202"/>
      <c r="AA50" s="202"/>
      <c r="AB50" s="202"/>
      <c r="AC50" s="202"/>
      <c r="AD50" s="240"/>
      <c r="AE50" s="192"/>
    </row>
    <row r="51" spans="1:31" ht="33.75">
      <c r="A51" s="193">
        <v>1</v>
      </c>
      <c r="B51" s="202" t="s">
        <v>166</v>
      </c>
      <c r="C51" s="243" t="s">
        <v>126</v>
      </c>
      <c r="D51" s="188"/>
      <c r="E51" s="199" t="s">
        <v>133</v>
      </c>
      <c r="F51" s="203" t="s">
        <v>168</v>
      </c>
      <c r="G51" s="189">
        <v>2763</v>
      </c>
      <c r="H51" s="189"/>
      <c r="I51" s="281">
        <v>1700</v>
      </c>
      <c r="J51" s="282">
        <v>1700</v>
      </c>
      <c r="K51" s="236">
        <f t="shared" si="6"/>
        <v>100</v>
      </c>
      <c r="L51" s="190"/>
      <c r="M51" s="190"/>
      <c r="N51" s="190"/>
      <c r="O51" s="190"/>
      <c r="P51" s="189">
        <v>850</v>
      </c>
      <c r="Q51" s="200">
        <v>850</v>
      </c>
      <c r="R51" s="191"/>
      <c r="S51" s="246"/>
      <c r="T51" s="246"/>
      <c r="U51" s="210" t="s">
        <v>118</v>
      </c>
      <c r="V51" s="247" t="s">
        <v>189</v>
      </c>
      <c r="W51" s="212"/>
      <c r="X51" s="202"/>
      <c r="Y51" s="213"/>
      <c r="Z51" s="202"/>
      <c r="AA51" s="202"/>
      <c r="AB51" s="202"/>
      <c r="AC51" s="202"/>
      <c r="AD51" s="189"/>
      <c r="AE51" s="427" t="s">
        <v>189</v>
      </c>
    </row>
    <row r="52" spans="1:31" ht="33.75">
      <c r="A52" s="193">
        <v>2</v>
      </c>
      <c r="B52" s="202" t="s">
        <v>167</v>
      </c>
      <c r="C52" s="243" t="s">
        <v>123</v>
      </c>
      <c r="D52" s="188"/>
      <c r="E52" s="199" t="s">
        <v>133</v>
      </c>
      <c r="F52" s="203" t="s">
        <v>169</v>
      </c>
      <c r="G52" s="189">
        <v>3160</v>
      </c>
      <c r="H52" s="189"/>
      <c r="I52" s="281">
        <v>1942</v>
      </c>
      <c r="J52" s="282">
        <v>1723.5150000000001</v>
      </c>
      <c r="K52" s="236">
        <f t="shared" si="6"/>
        <v>88.74948506694129</v>
      </c>
      <c r="L52" s="190">
        <v>218.4849999999999</v>
      </c>
      <c r="M52" s="190"/>
      <c r="N52" s="190"/>
      <c r="O52" s="190">
        <v>218.4849999999999</v>
      </c>
      <c r="P52" s="189">
        <v>932</v>
      </c>
      <c r="Q52" s="200"/>
      <c r="R52" s="191"/>
      <c r="S52" s="246"/>
      <c r="T52" s="246"/>
      <c r="U52" s="210" t="s">
        <v>118</v>
      </c>
      <c r="V52" s="247" t="s">
        <v>189</v>
      </c>
      <c r="W52" s="212"/>
      <c r="X52" s="202"/>
      <c r="Y52" s="213"/>
      <c r="Z52" s="202"/>
      <c r="AA52" s="202"/>
      <c r="AB52" s="202"/>
      <c r="AC52" s="202"/>
      <c r="AD52" s="189"/>
      <c r="AE52" s="427"/>
    </row>
    <row r="53" spans="1:31" ht="15">
      <c r="A53" s="193"/>
      <c r="B53" s="248" t="s">
        <v>297</v>
      </c>
      <c r="C53" s="243"/>
      <c r="D53" s="188"/>
      <c r="E53" s="199"/>
      <c r="F53" s="203"/>
      <c r="G53" s="240">
        <f>SUM(G54:G55)</f>
        <v>6429</v>
      </c>
      <c r="H53" s="240">
        <f t="shared" ref="H53:Q53" si="19">SUM(H54:H55)</f>
        <v>0</v>
      </c>
      <c r="I53" s="240"/>
      <c r="J53" s="240"/>
      <c r="K53" s="236"/>
      <c r="L53" s="194">
        <f t="shared" si="19"/>
        <v>0</v>
      </c>
      <c r="M53" s="194">
        <f t="shared" si="19"/>
        <v>0</v>
      </c>
      <c r="N53" s="194">
        <f t="shared" si="19"/>
        <v>0</v>
      </c>
      <c r="O53" s="194">
        <f t="shared" si="19"/>
        <v>0</v>
      </c>
      <c r="P53" s="240">
        <f t="shared" si="19"/>
        <v>3100</v>
      </c>
      <c r="Q53" s="252">
        <f t="shared" si="19"/>
        <v>1847.72</v>
      </c>
      <c r="R53" s="191"/>
      <c r="S53" s="246"/>
      <c r="T53" s="246"/>
      <c r="U53" s="210"/>
      <c r="V53" s="247"/>
      <c r="W53" s="212"/>
      <c r="X53" s="202"/>
      <c r="Y53" s="213"/>
      <c r="Z53" s="202"/>
      <c r="AA53" s="202"/>
      <c r="AB53" s="202"/>
      <c r="AC53" s="202"/>
      <c r="AD53" s="240"/>
      <c r="AE53" s="427"/>
    </row>
    <row r="54" spans="1:31" ht="44.25" customHeight="1">
      <c r="A54" s="249" t="s">
        <v>295</v>
      </c>
      <c r="B54" s="208" t="s">
        <v>329</v>
      </c>
      <c r="C54" s="264" t="s">
        <v>131</v>
      </c>
      <c r="D54" s="268" t="s">
        <v>330</v>
      </c>
      <c r="E54" s="264" t="s">
        <v>298</v>
      </c>
      <c r="F54" s="251" t="s">
        <v>331</v>
      </c>
      <c r="G54" s="189">
        <v>2276</v>
      </c>
      <c r="H54" s="189"/>
      <c r="I54" s="189"/>
      <c r="J54" s="189"/>
      <c r="K54" s="236"/>
      <c r="L54" s="190"/>
      <c r="M54" s="190"/>
      <c r="N54" s="190"/>
      <c r="O54" s="190"/>
      <c r="P54" s="189">
        <v>1100</v>
      </c>
      <c r="Q54" s="200">
        <v>353</v>
      </c>
      <c r="R54" s="191"/>
      <c r="S54" s="246"/>
      <c r="T54" s="246"/>
      <c r="U54" s="210" t="s">
        <v>119</v>
      </c>
      <c r="V54" s="247" t="s">
        <v>189</v>
      </c>
      <c r="W54" s="212"/>
      <c r="X54" s="202"/>
      <c r="Y54" s="213"/>
      <c r="Z54" s="202"/>
      <c r="AA54" s="202"/>
      <c r="AB54" s="202"/>
      <c r="AC54" s="202"/>
      <c r="AD54" s="189"/>
      <c r="AE54" s="427"/>
    </row>
    <row r="55" spans="1:31" ht="36">
      <c r="A55" s="249" t="s">
        <v>299</v>
      </c>
      <c r="B55" s="208" t="s">
        <v>332</v>
      </c>
      <c r="C55" s="264" t="s">
        <v>163</v>
      </c>
      <c r="D55" s="268" t="s">
        <v>333</v>
      </c>
      <c r="E55" s="264" t="s">
        <v>298</v>
      </c>
      <c r="F55" s="251" t="s">
        <v>334</v>
      </c>
      <c r="G55" s="189">
        <v>4153</v>
      </c>
      <c r="H55" s="189"/>
      <c r="I55" s="189"/>
      <c r="J55" s="189"/>
      <c r="K55" s="236"/>
      <c r="L55" s="190"/>
      <c r="M55" s="190"/>
      <c r="N55" s="190"/>
      <c r="O55" s="190"/>
      <c r="P55" s="189">
        <v>2000</v>
      </c>
      <c r="Q55" s="200">
        <v>1494.72</v>
      </c>
      <c r="R55" s="191"/>
      <c r="S55" s="246"/>
      <c r="T55" s="246"/>
      <c r="U55" s="210" t="s">
        <v>119</v>
      </c>
      <c r="V55" s="247" t="s">
        <v>189</v>
      </c>
      <c r="W55" s="212"/>
      <c r="X55" s="202"/>
      <c r="Y55" s="213"/>
      <c r="Z55" s="202"/>
      <c r="AA55" s="202"/>
      <c r="AB55" s="202"/>
      <c r="AC55" s="202"/>
      <c r="AD55" s="189"/>
      <c r="AE55" s="427"/>
    </row>
    <row r="56" spans="1:31" s="408" customFormat="1" ht="42.75" customHeight="1">
      <c r="A56" s="392"/>
      <c r="B56" s="400" t="s">
        <v>170</v>
      </c>
      <c r="C56" s="401"/>
      <c r="D56" s="402"/>
      <c r="E56" s="403"/>
      <c r="F56" s="403"/>
      <c r="G56" s="226">
        <f>G57+G72+G79</f>
        <v>5980</v>
      </c>
      <c r="H56" s="226">
        <f t="shared" ref="H56:Q56" si="20">H57+H72+H79</f>
        <v>0</v>
      </c>
      <c r="I56" s="226">
        <f>I57+I72</f>
        <v>2867</v>
      </c>
      <c r="J56" s="226">
        <f>J57+J72</f>
        <v>909.4</v>
      </c>
      <c r="K56" s="286">
        <f t="shared" si="6"/>
        <v>31.719567492152073</v>
      </c>
      <c r="L56" s="287">
        <f t="shared" si="20"/>
        <v>1958</v>
      </c>
      <c r="M56" s="287">
        <f t="shared" si="20"/>
        <v>657</v>
      </c>
      <c r="N56" s="287">
        <f t="shared" si="20"/>
        <v>0</v>
      </c>
      <c r="O56" s="287">
        <f t="shared" si="20"/>
        <v>2257</v>
      </c>
      <c r="P56" s="226">
        <f t="shared" si="20"/>
        <v>3844</v>
      </c>
      <c r="Q56" s="404">
        <f t="shared" si="20"/>
        <v>393.65999999999997</v>
      </c>
      <c r="R56" s="289">
        <f>Q56/P56*100</f>
        <v>10.240894901144641</v>
      </c>
      <c r="S56" s="290"/>
      <c r="T56" s="290"/>
      <c r="U56" s="291"/>
      <c r="V56" s="294"/>
      <c r="W56" s="293"/>
      <c r="X56" s="294"/>
      <c r="Y56" s="295"/>
      <c r="Z56" s="294"/>
      <c r="AA56" s="294"/>
      <c r="AB56" s="294"/>
      <c r="AC56" s="294"/>
      <c r="AD56" s="226">
        <f>M56+Q56</f>
        <v>1050.6599999999999</v>
      </c>
      <c r="AE56" s="406"/>
    </row>
    <row r="57" spans="1:31" s="75" customFormat="1" ht="15">
      <c r="A57" s="232"/>
      <c r="B57" s="239" t="s">
        <v>296</v>
      </c>
      <c r="C57" s="233"/>
      <c r="D57" s="234"/>
      <c r="E57" s="235"/>
      <c r="F57" s="235"/>
      <c r="G57" s="240">
        <f>G58</f>
        <v>4180</v>
      </c>
      <c r="H57" s="240">
        <f t="shared" ref="H57:Q57" si="21">H58</f>
        <v>0</v>
      </c>
      <c r="I57" s="240">
        <f>I59+I60+I61+I62+I63+I64+I65+I66+I67+I68+I69+I70+I71</f>
        <v>2867</v>
      </c>
      <c r="J57" s="240">
        <f>J59+J60+J61+J62+J63+J64+J65+J66+J67+J68+J69+J70+J71</f>
        <v>909.4</v>
      </c>
      <c r="K57" s="236">
        <f t="shared" si="6"/>
        <v>31.719567492152073</v>
      </c>
      <c r="L57" s="194">
        <f t="shared" si="21"/>
        <v>1958</v>
      </c>
      <c r="M57" s="194">
        <f t="shared" si="21"/>
        <v>657</v>
      </c>
      <c r="N57" s="194">
        <f t="shared" si="21"/>
        <v>0</v>
      </c>
      <c r="O57" s="194">
        <f t="shared" si="21"/>
        <v>2257</v>
      </c>
      <c r="P57" s="240">
        <f t="shared" si="21"/>
        <v>838</v>
      </c>
      <c r="Q57" s="252">
        <f t="shared" si="21"/>
        <v>143.91</v>
      </c>
      <c r="R57" s="269"/>
      <c r="S57" s="238"/>
      <c r="T57" s="238"/>
      <c r="U57" s="214"/>
      <c r="V57" s="215"/>
      <c r="W57" s="216"/>
      <c r="X57" s="215"/>
      <c r="Y57" s="217"/>
      <c r="Z57" s="215"/>
      <c r="AA57" s="215"/>
      <c r="AB57" s="215"/>
      <c r="AC57" s="215"/>
      <c r="AD57" s="240"/>
      <c r="AE57" s="218"/>
    </row>
    <row r="58" spans="1:31" ht="25.5">
      <c r="A58" s="198" t="s">
        <v>255</v>
      </c>
      <c r="B58" s="208" t="s">
        <v>171</v>
      </c>
      <c r="C58" s="243"/>
      <c r="D58" s="188"/>
      <c r="E58" s="199"/>
      <c r="F58" s="199"/>
      <c r="G58" s="189">
        <f>SUM(G59:G71)</f>
        <v>4180</v>
      </c>
      <c r="H58" s="189">
        <f t="shared" ref="H58:Q58" si="22">SUM(H59:H71)</f>
        <v>0</v>
      </c>
      <c r="I58" s="189"/>
      <c r="J58" s="189"/>
      <c r="K58" s="236"/>
      <c r="L58" s="190">
        <f t="shared" si="22"/>
        <v>1958</v>
      </c>
      <c r="M58" s="190">
        <f t="shared" si="22"/>
        <v>657</v>
      </c>
      <c r="N58" s="190">
        <f t="shared" si="22"/>
        <v>0</v>
      </c>
      <c r="O58" s="190">
        <f t="shared" si="22"/>
        <v>2257</v>
      </c>
      <c r="P58" s="189">
        <f t="shared" si="22"/>
        <v>838</v>
      </c>
      <c r="Q58" s="200">
        <f t="shared" si="22"/>
        <v>143.91</v>
      </c>
      <c r="R58" s="191"/>
      <c r="S58" s="246"/>
      <c r="T58" s="246"/>
      <c r="U58" s="210"/>
      <c r="V58" s="202"/>
      <c r="W58" s="212"/>
      <c r="X58" s="202"/>
      <c r="Y58" s="213"/>
      <c r="Z58" s="202"/>
      <c r="AA58" s="202"/>
      <c r="AB58" s="202"/>
      <c r="AC58" s="202"/>
      <c r="AD58" s="189"/>
      <c r="AE58" s="192"/>
    </row>
    <row r="59" spans="1:31" ht="33.75">
      <c r="A59" s="193">
        <v>1</v>
      </c>
      <c r="B59" s="208" t="s">
        <v>242</v>
      </c>
      <c r="C59" s="244" t="s">
        <v>256</v>
      </c>
      <c r="D59" s="203" t="s">
        <v>260</v>
      </c>
      <c r="E59" s="199" t="s">
        <v>132</v>
      </c>
      <c r="F59" s="270" t="s">
        <v>262</v>
      </c>
      <c r="G59" s="189">
        <v>330</v>
      </c>
      <c r="H59" s="189"/>
      <c r="I59" s="281">
        <v>250</v>
      </c>
      <c r="J59" s="282">
        <v>250</v>
      </c>
      <c r="K59" s="236">
        <f t="shared" si="6"/>
        <v>100</v>
      </c>
      <c r="L59" s="195">
        <v>0</v>
      </c>
      <c r="M59" s="190"/>
      <c r="N59" s="190"/>
      <c r="O59" s="195">
        <v>0</v>
      </c>
      <c r="P59" s="189">
        <v>35</v>
      </c>
      <c r="Q59" s="200"/>
      <c r="R59" s="191"/>
      <c r="S59" s="246"/>
      <c r="T59" s="246"/>
      <c r="U59" s="210" t="s">
        <v>118</v>
      </c>
      <c r="V59" s="256" t="s">
        <v>190</v>
      </c>
      <c r="W59" s="212"/>
      <c r="X59" s="202"/>
      <c r="Y59" s="213"/>
      <c r="Z59" s="202"/>
      <c r="AA59" s="202"/>
      <c r="AB59" s="202"/>
      <c r="AC59" s="202"/>
      <c r="AD59" s="189"/>
      <c r="AE59" s="425" t="s">
        <v>190</v>
      </c>
    </row>
    <row r="60" spans="1:31" ht="33.75">
      <c r="A60" s="193">
        <v>2</v>
      </c>
      <c r="B60" s="208" t="s">
        <v>243</v>
      </c>
      <c r="C60" s="244" t="s">
        <v>256</v>
      </c>
      <c r="D60" s="203" t="s">
        <v>260</v>
      </c>
      <c r="E60" s="199" t="s">
        <v>132</v>
      </c>
      <c r="F60" s="270" t="s">
        <v>263</v>
      </c>
      <c r="G60" s="189">
        <v>330</v>
      </c>
      <c r="H60" s="189"/>
      <c r="I60" s="281">
        <v>250</v>
      </c>
      <c r="J60" s="282">
        <v>250</v>
      </c>
      <c r="K60" s="236">
        <f t="shared" si="6"/>
        <v>100</v>
      </c>
      <c r="L60" s="195">
        <v>0</v>
      </c>
      <c r="M60" s="190"/>
      <c r="N60" s="190"/>
      <c r="O60" s="195">
        <v>0</v>
      </c>
      <c r="P60" s="189">
        <v>35</v>
      </c>
      <c r="Q60" s="200"/>
      <c r="R60" s="191"/>
      <c r="S60" s="246"/>
      <c r="T60" s="246"/>
      <c r="U60" s="210" t="s">
        <v>118</v>
      </c>
      <c r="V60" s="256" t="s">
        <v>190</v>
      </c>
      <c r="W60" s="212"/>
      <c r="X60" s="202"/>
      <c r="Y60" s="213"/>
      <c r="Z60" s="202"/>
      <c r="AA60" s="202"/>
      <c r="AB60" s="202"/>
      <c r="AC60" s="202"/>
      <c r="AD60" s="189"/>
      <c r="AE60" s="425"/>
    </row>
    <row r="61" spans="1:31" ht="33.75">
      <c r="A61" s="193">
        <v>3</v>
      </c>
      <c r="B61" s="208" t="s">
        <v>244</v>
      </c>
      <c r="C61" s="244" t="s">
        <v>256</v>
      </c>
      <c r="D61" s="203" t="s">
        <v>260</v>
      </c>
      <c r="E61" s="199" t="s">
        <v>132</v>
      </c>
      <c r="F61" s="270" t="s">
        <v>264</v>
      </c>
      <c r="G61" s="189">
        <v>330</v>
      </c>
      <c r="H61" s="189"/>
      <c r="I61" s="281">
        <v>200</v>
      </c>
      <c r="J61" s="282">
        <v>200</v>
      </c>
      <c r="K61" s="236">
        <f t="shared" si="6"/>
        <v>100</v>
      </c>
      <c r="L61" s="195">
        <v>0</v>
      </c>
      <c r="M61" s="190"/>
      <c r="N61" s="190"/>
      <c r="O61" s="195">
        <v>0</v>
      </c>
      <c r="P61" s="189">
        <v>85</v>
      </c>
      <c r="Q61" s="200"/>
      <c r="R61" s="191"/>
      <c r="S61" s="246"/>
      <c r="T61" s="246"/>
      <c r="U61" s="210" t="s">
        <v>118</v>
      </c>
      <c r="V61" s="256" t="s">
        <v>190</v>
      </c>
      <c r="W61" s="212"/>
      <c r="X61" s="202"/>
      <c r="Y61" s="213"/>
      <c r="Z61" s="202"/>
      <c r="AA61" s="202"/>
      <c r="AB61" s="202"/>
      <c r="AC61" s="202"/>
      <c r="AD61" s="189"/>
      <c r="AE61" s="425"/>
    </row>
    <row r="62" spans="1:31" ht="33.75">
      <c r="A62" s="193">
        <v>4</v>
      </c>
      <c r="B62" s="208" t="s">
        <v>245</v>
      </c>
      <c r="C62" s="271" t="s">
        <v>257</v>
      </c>
      <c r="D62" s="203" t="s">
        <v>260</v>
      </c>
      <c r="E62" s="199" t="s">
        <v>132</v>
      </c>
      <c r="F62" s="270" t="s">
        <v>265</v>
      </c>
      <c r="G62" s="189">
        <v>300</v>
      </c>
      <c r="H62" s="189"/>
      <c r="I62" s="281">
        <v>200</v>
      </c>
      <c r="J62" s="282"/>
      <c r="K62" s="236">
        <f t="shared" si="6"/>
        <v>0</v>
      </c>
      <c r="L62" s="195">
        <v>200</v>
      </c>
      <c r="M62" s="190"/>
      <c r="N62" s="190"/>
      <c r="O62" s="195">
        <v>200</v>
      </c>
      <c r="P62" s="189">
        <v>85</v>
      </c>
      <c r="Q62" s="200"/>
      <c r="R62" s="191"/>
      <c r="S62" s="246"/>
      <c r="T62" s="246"/>
      <c r="U62" s="210" t="s">
        <v>118</v>
      </c>
      <c r="V62" s="256" t="s">
        <v>201</v>
      </c>
      <c r="W62" s="212"/>
      <c r="X62" s="202"/>
      <c r="Y62" s="213"/>
      <c r="Z62" s="202"/>
      <c r="AA62" s="202"/>
      <c r="AB62" s="202"/>
      <c r="AC62" s="202"/>
      <c r="AD62" s="189"/>
      <c r="AE62" s="425" t="s">
        <v>201</v>
      </c>
    </row>
    <row r="63" spans="1:31" ht="33.75">
      <c r="A63" s="193">
        <v>5</v>
      </c>
      <c r="B63" s="208" t="s">
        <v>246</v>
      </c>
      <c r="C63" s="271" t="s">
        <v>257</v>
      </c>
      <c r="D63" s="203" t="s">
        <v>260</v>
      </c>
      <c r="E63" s="199" t="s">
        <v>132</v>
      </c>
      <c r="F63" s="270" t="s">
        <v>266</v>
      </c>
      <c r="G63" s="189">
        <v>300</v>
      </c>
      <c r="H63" s="189"/>
      <c r="I63" s="281">
        <v>200</v>
      </c>
      <c r="J63" s="282"/>
      <c r="K63" s="236">
        <f t="shared" si="6"/>
        <v>0</v>
      </c>
      <c r="L63" s="195">
        <v>200</v>
      </c>
      <c r="M63" s="190"/>
      <c r="N63" s="190"/>
      <c r="O63" s="195">
        <v>200</v>
      </c>
      <c r="P63" s="189">
        <v>85</v>
      </c>
      <c r="Q63" s="200"/>
      <c r="R63" s="191"/>
      <c r="S63" s="246"/>
      <c r="T63" s="246"/>
      <c r="U63" s="210" t="s">
        <v>118</v>
      </c>
      <c r="V63" s="256" t="s">
        <v>201</v>
      </c>
      <c r="W63" s="212"/>
      <c r="X63" s="202"/>
      <c r="Y63" s="213"/>
      <c r="Z63" s="202"/>
      <c r="AA63" s="202"/>
      <c r="AB63" s="202"/>
      <c r="AC63" s="202"/>
      <c r="AD63" s="189"/>
      <c r="AE63" s="425"/>
    </row>
    <row r="64" spans="1:31" ht="33.75">
      <c r="A64" s="193">
        <v>6</v>
      </c>
      <c r="B64" s="208" t="s">
        <v>247</v>
      </c>
      <c r="C64" s="199" t="s">
        <v>184</v>
      </c>
      <c r="D64" s="203" t="s">
        <v>260</v>
      </c>
      <c r="E64" s="199" t="s">
        <v>132</v>
      </c>
      <c r="F64" s="270" t="s">
        <v>267</v>
      </c>
      <c r="G64" s="189">
        <v>330</v>
      </c>
      <c r="H64" s="189"/>
      <c r="I64" s="281">
        <v>250</v>
      </c>
      <c r="J64" s="282"/>
      <c r="K64" s="236">
        <f t="shared" si="6"/>
        <v>0</v>
      </c>
      <c r="L64" s="195">
        <v>250</v>
      </c>
      <c r="M64" s="190">
        <v>250</v>
      </c>
      <c r="N64" s="190"/>
      <c r="O64" s="195">
        <v>250</v>
      </c>
      <c r="P64" s="189">
        <v>35</v>
      </c>
      <c r="Q64" s="200"/>
      <c r="R64" s="191"/>
      <c r="S64" s="246"/>
      <c r="T64" s="246"/>
      <c r="U64" s="210" t="s">
        <v>118</v>
      </c>
      <c r="V64" s="256" t="s">
        <v>192</v>
      </c>
      <c r="W64" s="212"/>
      <c r="X64" s="202"/>
      <c r="Y64" s="213"/>
      <c r="Z64" s="202"/>
      <c r="AA64" s="202"/>
      <c r="AB64" s="202"/>
      <c r="AC64" s="202"/>
      <c r="AD64" s="189"/>
      <c r="AE64" s="425" t="s">
        <v>192</v>
      </c>
    </row>
    <row r="65" spans="1:31" ht="33.75">
      <c r="A65" s="193">
        <v>7</v>
      </c>
      <c r="B65" s="208" t="s">
        <v>248</v>
      </c>
      <c r="C65" s="199" t="s">
        <v>184</v>
      </c>
      <c r="D65" s="203" t="s">
        <v>260</v>
      </c>
      <c r="E65" s="199" t="s">
        <v>132</v>
      </c>
      <c r="F65" s="270" t="s">
        <v>268</v>
      </c>
      <c r="G65" s="189">
        <v>330</v>
      </c>
      <c r="H65" s="189"/>
      <c r="I65" s="281">
        <v>250</v>
      </c>
      <c r="J65" s="282"/>
      <c r="K65" s="236">
        <f t="shared" si="6"/>
        <v>0</v>
      </c>
      <c r="L65" s="195">
        <v>250</v>
      </c>
      <c r="M65" s="190">
        <v>250</v>
      </c>
      <c r="N65" s="190"/>
      <c r="O65" s="195">
        <v>250</v>
      </c>
      <c r="P65" s="189">
        <v>35</v>
      </c>
      <c r="Q65" s="200"/>
      <c r="R65" s="191"/>
      <c r="S65" s="246"/>
      <c r="T65" s="246"/>
      <c r="U65" s="210" t="s">
        <v>118</v>
      </c>
      <c r="V65" s="256" t="s">
        <v>192</v>
      </c>
      <c r="W65" s="212"/>
      <c r="X65" s="202"/>
      <c r="Y65" s="213"/>
      <c r="Z65" s="202"/>
      <c r="AA65" s="202"/>
      <c r="AB65" s="202"/>
      <c r="AC65" s="202"/>
      <c r="AD65" s="189"/>
      <c r="AE65" s="425"/>
    </row>
    <row r="66" spans="1:31" ht="33.75">
      <c r="A66" s="193">
        <v>8</v>
      </c>
      <c r="B66" s="208" t="s">
        <v>249</v>
      </c>
      <c r="C66" s="199" t="s">
        <v>184</v>
      </c>
      <c r="D66" s="203" t="s">
        <v>260</v>
      </c>
      <c r="E66" s="199" t="s">
        <v>132</v>
      </c>
      <c r="F66" s="270" t="s">
        <v>269</v>
      </c>
      <c r="G66" s="189">
        <v>330</v>
      </c>
      <c r="H66" s="189"/>
      <c r="I66" s="281">
        <v>200</v>
      </c>
      <c r="J66" s="282"/>
      <c r="K66" s="236">
        <f t="shared" si="6"/>
        <v>0</v>
      </c>
      <c r="L66" s="195">
        <v>200</v>
      </c>
      <c r="M66" s="190"/>
      <c r="N66" s="190"/>
      <c r="O66" s="195">
        <v>200</v>
      </c>
      <c r="P66" s="189">
        <v>85</v>
      </c>
      <c r="Q66" s="200"/>
      <c r="R66" s="191"/>
      <c r="S66" s="246"/>
      <c r="T66" s="246"/>
      <c r="U66" s="210" t="s">
        <v>118</v>
      </c>
      <c r="V66" s="256" t="s">
        <v>192</v>
      </c>
      <c r="W66" s="212"/>
      <c r="X66" s="202"/>
      <c r="Y66" s="213"/>
      <c r="Z66" s="202"/>
      <c r="AA66" s="202"/>
      <c r="AB66" s="202"/>
      <c r="AC66" s="202"/>
      <c r="AD66" s="189"/>
      <c r="AE66" s="425"/>
    </row>
    <row r="67" spans="1:31" ht="33.75">
      <c r="A67" s="193">
        <v>9</v>
      </c>
      <c r="B67" s="208" t="s">
        <v>250</v>
      </c>
      <c r="C67" s="199" t="s">
        <v>258</v>
      </c>
      <c r="D67" s="203" t="s">
        <v>260</v>
      </c>
      <c r="E67" s="199" t="s">
        <v>132</v>
      </c>
      <c r="F67" s="270" t="s">
        <v>270</v>
      </c>
      <c r="G67" s="189">
        <v>300</v>
      </c>
      <c r="H67" s="189"/>
      <c r="I67" s="281">
        <v>250</v>
      </c>
      <c r="J67" s="282"/>
      <c r="K67" s="236">
        <f t="shared" si="6"/>
        <v>0</v>
      </c>
      <c r="L67" s="195">
        <v>250</v>
      </c>
      <c r="M67" s="190"/>
      <c r="N67" s="190"/>
      <c r="O67" s="195">
        <v>250</v>
      </c>
      <c r="P67" s="189">
        <v>35</v>
      </c>
      <c r="Q67" s="200"/>
      <c r="R67" s="191"/>
      <c r="S67" s="246"/>
      <c r="T67" s="246"/>
      <c r="U67" s="210" t="s">
        <v>118</v>
      </c>
      <c r="V67" s="256" t="s">
        <v>198</v>
      </c>
      <c r="W67" s="212"/>
      <c r="X67" s="202"/>
      <c r="Y67" s="213"/>
      <c r="Z67" s="202"/>
      <c r="AA67" s="202"/>
      <c r="AB67" s="202"/>
      <c r="AC67" s="202"/>
      <c r="AD67" s="189"/>
      <c r="AE67" s="425" t="s">
        <v>198</v>
      </c>
    </row>
    <row r="68" spans="1:31" ht="33.75">
      <c r="A68" s="193">
        <v>10</v>
      </c>
      <c r="B68" s="208" t="s">
        <v>251</v>
      </c>
      <c r="C68" s="199" t="s">
        <v>258</v>
      </c>
      <c r="D68" s="203" t="s">
        <v>260</v>
      </c>
      <c r="E68" s="199" t="s">
        <v>132</v>
      </c>
      <c r="F68" s="270" t="s">
        <v>271</v>
      </c>
      <c r="G68" s="189">
        <v>300</v>
      </c>
      <c r="H68" s="189"/>
      <c r="I68" s="281">
        <v>250</v>
      </c>
      <c r="J68" s="282"/>
      <c r="K68" s="236">
        <f t="shared" si="6"/>
        <v>0</v>
      </c>
      <c r="L68" s="195">
        <v>250</v>
      </c>
      <c r="M68" s="190"/>
      <c r="N68" s="190"/>
      <c r="O68" s="195">
        <v>250</v>
      </c>
      <c r="P68" s="189">
        <v>35</v>
      </c>
      <c r="Q68" s="200"/>
      <c r="R68" s="191"/>
      <c r="S68" s="246"/>
      <c r="T68" s="246"/>
      <c r="U68" s="210" t="s">
        <v>118</v>
      </c>
      <c r="V68" s="256" t="s">
        <v>198</v>
      </c>
      <c r="W68" s="212"/>
      <c r="X68" s="202"/>
      <c r="Y68" s="213"/>
      <c r="Z68" s="202"/>
      <c r="AA68" s="202"/>
      <c r="AB68" s="202"/>
      <c r="AC68" s="202"/>
      <c r="AD68" s="189"/>
      <c r="AE68" s="425"/>
    </row>
    <row r="69" spans="1:31" ht="33.75">
      <c r="A69" s="193">
        <v>11</v>
      </c>
      <c r="B69" s="208" t="s">
        <v>252</v>
      </c>
      <c r="C69" s="199" t="s">
        <v>258</v>
      </c>
      <c r="D69" s="203" t="s">
        <v>260</v>
      </c>
      <c r="E69" s="199" t="s">
        <v>132</v>
      </c>
      <c r="F69" s="270" t="s">
        <v>272</v>
      </c>
      <c r="G69" s="189">
        <v>300</v>
      </c>
      <c r="H69" s="189"/>
      <c r="I69" s="281">
        <v>200</v>
      </c>
      <c r="J69" s="282"/>
      <c r="K69" s="236">
        <f t="shared" si="6"/>
        <v>0</v>
      </c>
      <c r="L69" s="195">
        <v>200</v>
      </c>
      <c r="M69" s="190"/>
      <c r="N69" s="190"/>
      <c r="O69" s="195">
        <v>200</v>
      </c>
      <c r="P69" s="189">
        <v>85</v>
      </c>
      <c r="Q69" s="200"/>
      <c r="R69" s="191"/>
      <c r="S69" s="246"/>
      <c r="T69" s="246"/>
      <c r="U69" s="210" t="s">
        <v>118</v>
      </c>
      <c r="V69" s="256" t="s">
        <v>198</v>
      </c>
      <c r="W69" s="212"/>
      <c r="X69" s="202"/>
      <c r="Y69" s="213"/>
      <c r="Z69" s="202"/>
      <c r="AA69" s="202"/>
      <c r="AB69" s="202"/>
      <c r="AC69" s="202"/>
      <c r="AD69" s="189"/>
      <c r="AE69" s="425"/>
    </row>
    <row r="70" spans="1:31" ht="33.75">
      <c r="A70" s="193">
        <v>12</v>
      </c>
      <c r="B70" s="208" t="s">
        <v>253</v>
      </c>
      <c r="C70" s="199" t="s">
        <v>185</v>
      </c>
      <c r="D70" s="203" t="s">
        <v>261</v>
      </c>
      <c r="E70" s="199" t="s">
        <v>132</v>
      </c>
      <c r="F70" s="270" t="s">
        <v>273</v>
      </c>
      <c r="G70" s="189">
        <v>400</v>
      </c>
      <c r="H70" s="189"/>
      <c r="I70" s="281">
        <v>157</v>
      </c>
      <c r="J70" s="282"/>
      <c r="K70" s="236">
        <f t="shared" si="6"/>
        <v>0</v>
      </c>
      <c r="L70" s="195">
        <v>157</v>
      </c>
      <c r="M70" s="195">
        <v>157</v>
      </c>
      <c r="N70" s="195"/>
      <c r="O70" s="195">
        <v>157</v>
      </c>
      <c r="P70" s="189">
        <v>128</v>
      </c>
      <c r="Q70" s="200">
        <v>73.91</v>
      </c>
      <c r="R70" s="191"/>
      <c r="S70" s="246"/>
      <c r="T70" s="246"/>
      <c r="U70" s="210" t="s">
        <v>118</v>
      </c>
      <c r="V70" s="256" t="s">
        <v>193</v>
      </c>
      <c r="W70" s="212"/>
      <c r="X70" s="202"/>
      <c r="Y70" s="213"/>
      <c r="Z70" s="202"/>
      <c r="AA70" s="202"/>
      <c r="AB70" s="202"/>
      <c r="AC70" s="202"/>
      <c r="AD70" s="189"/>
      <c r="AE70" s="386" t="s">
        <v>193</v>
      </c>
    </row>
    <row r="71" spans="1:31" ht="36">
      <c r="A71" s="193">
        <v>13</v>
      </c>
      <c r="B71" s="208" t="s">
        <v>254</v>
      </c>
      <c r="C71" s="199" t="s">
        <v>259</v>
      </c>
      <c r="D71" s="203" t="s">
        <v>260</v>
      </c>
      <c r="E71" s="199" t="s">
        <v>132</v>
      </c>
      <c r="F71" s="270" t="s">
        <v>274</v>
      </c>
      <c r="G71" s="189">
        <v>300</v>
      </c>
      <c r="H71" s="189"/>
      <c r="I71" s="281">
        <v>210</v>
      </c>
      <c r="J71" s="282">
        <v>209.4</v>
      </c>
      <c r="K71" s="236">
        <f t="shared" si="6"/>
        <v>99.714285714285708</v>
      </c>
      <c r="L71" s="195">
        <v>1</v>
      </c>
      <c r="M71" s="190"/>
      <c r="N71" s="190"/>
      <c r="O71" s="195">
        <v>300</v>
      </c>
      <c r="P71" s="189">
        <v>75</v>
      </c>
      <c r="Q71" s="200">
        <v>70</v>
      </c>
      <c r="R71" s="191"/>
      <c r="S71" s="246"/>
      <c r="T71" s="246"/>
      <c r="U71" s="210" t="s">
        <v>118</v>
      </c>
      <c r="V71" s="256" t="s">
        <v>191</v>
      </c>
      <c r="W71" s="212"/>
      <c r="X71" s="202"/>
      <c r="Y71" s="213"/>
      <c r="Z71" s="202"/>
      <c r="AA71" s="202"/>
      <c r="AB71" s="202"/>
      <c r="AC71" s="202"/>
      <c r="AD71" s="189"/>
      <c r="AE71" s="386" t="s">
        <v>191</v>
      </c>
    </row>
    <row r="72" spans="1:31" ht="15">
      <c r="A72" s="193"/>
      <c r="B72" s="248" t="s">
        <v>297</v>
      </c>
      <c r="C72" s="199"/>
      <c r="D72" s="203"/>
      <c r="E72" s="199"/>
      <c r="F72" s="270"/>
      <c r="G72" s="272">
        <f>SUM(G73:G78)</f>
        <v>1800</v>
      </c>
      <c r="H72" s="272">
        <f t="shared" ref="H72:P72" si="23">SUM(H73:H78)</f>
        <v>0</v>
      </c>
      <c r="I72" s="272"/>
      <c r="J72" s="272"/>
      <c r="K72" s="236"/>
      <c r="L72" s="201">
        <f t="shared" si="23"/>
        <v>0</v>
      </c>
      <c r="M72" s="201">
        <f t="shared" si="23"/>
        <v>0</v>
      </c>
      <c r="N72" s="201">
        <f t="shared" si="23"/>
        <v>0</v>
      </c>
      <c r="O72" s="201">
        <f t="shared" si="23"/>
        <v>0</v>
      </c>
      <c r="P72" s="272">
        <f t="shared" si="23"/>
        <v>1500</v>
      </c>
      <c r="Q72" s="252">
        <f>SUM(Q73:Q78)</f>
        <v>249.75</v>
      </c>
      <c r="R72" s="191"/>
      <c r="S72" s="246"/>
      <c r="T72" s="246"/>
      <c r="U72" s="210"/>
      <c r="V72" s="256"/>
      <c r="W72" s="212"/>
      <c r="X72" s="202"/>
      <c r="Y72" s="213"/>
      <c r="Z72" s="202"/>
      <c r="AA72" s="202"/>
      <c r="AB72" s="202"/>
      <c r="AC72" s="202"/>
      <c r="AD72" s="272"/>
      <c r="AE72" s="192"/>
    </row>
    <row r="73" spans="1:31" ht="36">
      <c r="A73" s="249" t="s">
        <v>295</v>
      </c>
      <c r="B73" s="208" t="s">
        <v>335</v>
      </c>
      <c r="C73" s="264" t="s">
        <v>125</v>
      </c>
      <c r="D73" s="264" t="s">
        <v>260</v>
      </c>
      <c r="E73" s="264" t="s">
        <v>301</v>
      </c>
      <c r="F73" s="264" t="s">
        <v>336</v>
      </c>
      <c r="G73" s="189">
        <v>300</v>
      </c>
      <c r="H73" s="189"/>
      <c r="I73" s="189"/>
      <c r="J73" s="189"/>
      <c r="K73" s="236"/>
      <c r="L73" s="190"/>
      <c r="M73" s="190"/>
      <c r="N73" s="190"/>
      <c r="O73" s="190"/>
      <c r="P73" s="189">
        <v>250</v>
      </c>
      <c r="Q73" s="200">
        <v>249.75</v>
      </c>
      <c r="R73" s="191"/>
      <c r="S73" s="246"/>
      <c r="T73" s="246"/>
      <c r="U73" s="210" t="s">
        <v>119</v>
      </c>
      <c r="V73" s="264" t="s">
        <v>194</v>
      </c>
      <c r="W73" s="212"/>
      <c r="X73" s="202"/>
      <c r="Y73" s="213"/>
      <c r="Z73" s="202"/>
      <c r="AA73" s="202"/>
      <c r="AB73" s="202"/>
      <c r="AC73" s="202"/>
      <c r="AD73" s="189"/>
      <c r="AE73" s="387" t="s">
        <v>194</v>
      </c>
    </row>
    <row r="74" spans="1:31" ht="36">
      <c r="A74" s="249" t="s">
        <v>299</v>
      </c>
      <c r="B74" s="208" t="s">
        <v>337</v>
      </c>
      <c r="C74" s="264" t="s">
        <v>126</v>
      </c>
      <c r="D74" s="264" t="s">
        <v>260</v>
      </c>
      <c r="E74" s="264" t="s">
        <v>301</v>
      </c>
      <c r="F74" s="264" t="s">
        <v>338</v>
      </c>
      <c r="G74" s="189">
        <v>300</v>
      </c>
      <c r="H74" s="189"/>
      <c r="I74" s="189"/>
      <c r="J74" s="189"/>
      <c r="K74" s="236"/>
      <c r="L74" s="190"/>
      <c r="M74" s="190"/>
      <c r="N74" s="190"/>
      <c r="O74" s="190"/>
      <c r="P74" s="189">
        <v>250</v>
      </c>
      <c r="Q74" s="200"/>
      <c r="R74" s="191"/>
      <c r="S74" s="246"/>
      <c r="T74" s="246"/>
      <c r="U74" s="210" t="s">
        <v>119</v>
      </c>
      <c r="V74" s="264" t="s">
        <v>197</v>
      </c>
      <c r="W74" s="212"/>
      <c r="X74" s="202"/>
      <c r="Y74" s="213"/>
      <c r="Z74" s="202"/>
      <c r="AA74" s="202"/>
      <c r="AB74" s="202"/>
      <c r="AC74" s="202"/>
      <c r="AD74" s="189"/>
      <c r="AE74" s="387" t="s">
        <v>197</v>
      </c>
    </row>
    <row r="75" spans="1:31" ht="36">
      <c r="A75" s="249" t="s">
        <v>300</v>
      </c>
      <c r="B75" s="208" t="s">
        <v>339</v>
      </c>
      <c r="C75" s="264" t="s">
        <v>124</v>
      </c>
      <c r="D75" s="264" t="s">
        <v>260</v>
      </c>
      <c r="E75" s="264" t="s">
        <v>301</v>
      </c>
      <c r="F75" s="264" t="s">
        <v>340</v>
      </c>
      <c r="G75" s="189">
        <v>300</v>
      </c>
      <c r="H75" s="189"/>
      <c r="I75" s="189"/>
      <c r="J75" s="189"/>
      <c r="K75" s="236"/>
      <c r="L75" s="190"/>
      <c r="M75" s="190"/>
      <c r="N75" s="190"/>
      <c r="O75" s="190"/>
      <c r="P75" s="189">
        <v>250</v>
      </c>
      <c r="Q75" s="200"/>
      <c r="R75" s="191"/>
      <c r="S75" s="246"/>
      <c r="T75" s="246"/>
      <c r="U75" s="210" t="s">
        <v>119</v>
      </c>
      <c r="V75" s="264" t="s">
        <v>192</v>
      </c>
      <c r="W75" s="212"/>
      <c r="X75" s="202"/>
      <c r="Y75" s="213"/>
      <c r="Z75" s="202"/>
      <c r="AA75" s="202"/>
      <c r="AB75" s="202"/>
      <c r="AC75" s="202"/>
      <c r="AD75" s="189"/>
      <c r="AE75" s="426" t="s">
        <v>192</v>
      </c>
    </row>
    <row r="76" spans="1:31" ht="36">
      <c r="A76" s="249" t="s">
        <v>326</v>
      </c>
      <c r="B76" s="208" t="s">
        <v>341</v>
      </c>
      <c r="C76" s="264" t="s">
        <v>124</v>
      </c>
      <c r="D76" s="264" t="s">
        <v>260</v>
      </c>
      <c r="E76" s="264" t="s">
        <v>301</v>
      </c>
      <c r="F76" s="264" t="s">
        <v>342</v>
      </c>
      <c r="G76" s="189">
        <v>300</v>
      </c>
      <c r="H76" s="189"/>
      <c r="I76" s="189"/>
      <c r="J76" s="189"/>
      <c r="K76" s="236"/>
      <c r="L76" s="190"/>
      <c r="M76" s="190"/>
      <c r="N76" s="190"/>
      <c r="O76" s="190"/>
      <c r="P76" s="189">
        <v>250</v>
      </c>
      <c r="Q76" s="200"/>
      <c r="R76" s="191"/>
      <c r="S76" s="246"/>
      <c r="T76" s="246"/>
      <c r="U76" s="210" t="s">
        <v>119</v>
      </c>
      <c r="V76" s="264" t="s">
        <v>192</v>
      </c>
      <c r="W76" s="212"/>
      <c r="X76" s="202"/>
      <c r="Y76" s="213"/>
      <c r="Z76" s="202"/>
      <c r="AA76" s="202"/>
      <c r="AB76" s="202"/>
      <c r="AC76" s="202"/>
      <c r="AD76" s="189"/>
      <c r="AE76" s="426"/>
    </row>
    <row r="77" spans="1:31" ht="24">
      <c r="A77" s="249" t="s">
        <v>327</v>
      </c>
      <c r="B77" s="208" t="s">
        <v>343</v>
      </c>
      <c r="C77" s="264" t="s">
        <v>163</v>
      </c>
      <c r="D77" s="264" t="s">
        <v>260</v>
      </c>
      <c r="E77" s="264" t="s">
        <v>301</v>
      </c>
      <c r="F77" s="264" t="s">
        <v>344</v>
      </c>
      <c r="G77" s="189">
        <v>300</v>
      </c>
      <c r="H77" s="189"/>
      <c r="I77" s="189"/>
      <c r="J77" s="189"/>
      <c r="K77" s="236"/>
      <c r="L77" s="190"/>
      <c r="M77" s="190"/>
      <c r="N77" s="190"/>
      <c r="O77" s="190"/>
      <c r="P77" s="189">
        <v>250</v>
      </c>
      <c r="Q77" s="200"/>
      <c r="R77" s="191"/>
      <c r="S77" s="246"/>
      <c r="T77" s="246"/>
      <c r="U77" s="210" t="s">
        <v>119</v>
      </c>
      <c r="V77" s="256" t="s">
        <v>198</v>
      </c>
      <c r="W77" s="212"/>
      <c r="X77" s="202"/>
      <c r="Y77" s="213"/>
      <c r="Z77" s="202"/>
      <c r="AA77" s="202"/>
      <c r="AB77" s="202"/>
      <c r="AC77" s="202"/>
      <c r="AD77" s="189"/>
      <c r="AE77" s="425" t="s">
        <v>198</v>
      </c>
    </row>
    <row r="78" spans="1:31" ht="24">
      <c r="A78" s="249" t="s">
        <v>328</v>
      </c>
      <c r="B78" s="208" t="s">
        <v>345</v>
      </c>
      <c r="C78" s="264" t="s">
        <v>163</v>
      </c>
      <c r="D78" s="264" t="s">
        <v>260</v>
      </c>
      <c r="E78" s="264" t="s">
        <v>301</v>
      </c>
      <c r="F78" s="264" t="s">
        <v>346</v>
      </c>
      <c r="G78" s="189">
        <v>300</v>
      </c>
      <c r="H78" s="189"/>
      <c r="I78" s="189"/>
      <c r="J78" s="189"/>
      <c r="K78" s="236"/>
      <c r="L78" s="190"/>
      <c r="M78" s="190"/>
      <c r="N78" s="190"/>
      <c r="O78" s="190"/>
      <c r="P78" s="189">
        <v>250</v>
      </c>
      <c r="Q78" s="200"/>
      <c r="R78" s="191"/>
      <c r="S78" s="246"/>
      <c r="T78" s="246"/>
      <c r="U78" s="210" t="s">
        <v>119</v>
      </c>
      <c r="V78" s="256" t="s">
        <v>198</v>
      </c>
      <c r="W78" s="212"/>
      <c r="X78" s="202"/>
      <c r="Y78" s="213"/>
      <c r="Z78" s="202"/>
      <c r="AA78" s="202"/>
      <c r="AB78" s="202"/>
      <c r="AC78" s="202"/>
      <c r="AD78" s="189"/>
      <c r="AE78" s="425"/>
    </row>
    <row r="79" spans="1:31" s="408" customFormat="1" ht="24">
      <c r="A79" s="283"/>
      <c r="B79" s="284" t="s">
        <v>350</v>
      </c>
      <c r="C79" s="285"/>
      <c r="D79" s="285"/>
      <c r="E79" s="285"/>
      <c r="F79" s="285"/>
      <c r="G79" s="226"/>
      <c r="H79" s="226"/>
      <c r="I79" s="226"/>
      <c r="J79" s="226"/>
      <c r="K79" s="286"/>
      <c r="L79" s="287"/>
      <c r="M79" s="287"/>
      <c r="N79" s="287"/>
      <c r="O79" s="287"/>
      <c r="P79" s="288">
        <v>1506</v>
      </c>
      <c r="Q79" s="227"/>
      <c r="R79" s="289"/>
      <c r="S79" s="290"/>
      <c r="T79" s="290"/>
      <c r="U79" s="291" t="s">
        <v>119</v>
      </c>
      <c r="V79" s="292" t="s">
        <v>352</v>
      </c>
      <c r="W79" s="293"/>
      <c r="X79" s="294"/>
      <c r="Y79" s="295"/>
      <c r="Z79" s="294"/>
      <c r="AA79" s="294"/>
      <c r="AB79" s="294"/>
      <c r="AC79" s="294"/>
      <c r="AD79" s="226"/>
      <c r="AE79" s="192"/>
    </row>
    <row r="80" spans="1:31" s="408" customFormat="1" ht="38.25">
      <c r="A80" s="392"/>
      <c r="B80" s="400" t="s">
        <v>172</v>
      </c>
      <c r="C80" s="401"/>
      <c r="D80" s="402"/>
      <c r="E80" s="403"/>
      <c r="F80" s="403"/>
      <c r="G80" s="226">
        <f>G81+G92</f>
        <v>53564</v>
      </c>
      <c r="H80" s="226">
        <f t="shared" ref="H80:Q80" si="24">H81+H92</f>
        <v>0</v>
      </c>
      <c r="I80" s="226">
        <f>I81+I92</f>
        <v>16066</v>
      </c>
      <c r="J80" s="226">
        <f>J81+J92</f>
        <v>15956.282000000001</v>
      </c>
      <c r="K80" s="286">
        <f t="shared" ref="K80:K91" si="25">J80/I80%</f>
        <v>99.317079546869167</v>
      </c>
      <c r="L80" s="287">
        <f t="shared" si="24"/>
        <v>109.71800000000007</v>
      </c>
      <c r="M80" s="287">
        <f t="shared" si="24"/>
        <v>34.613</v>
      </c>
      <c r="N80" s="287"/>
      <c r="O80" s="287">
        <f t="shared" si="24"/>
        <v>109.71800000000007</v>
      </c>
      <c r="P80" s="226">
        <f t="shared" si="24"/>
        <v>22552</v>
      </c>
      <c r="Q80" s="404">
        <f t="shared" si="24"/>
        <v>12575.599999999999</v>
      </c>
      <c r="R80" s="410">
        <f>Q80/P80*100</f>
        <v>55.762681802057458</v>
      </c>
      <c r="S80" s="290"/>
      <c r="T80" s="290"/>
      <c r="U80" s="291"/>
      <c r="V80" s="294"/>
      <c r="W80" s="293"/>
      <c r="X80" s="294"/>
      <c r="Y80" s="295"/>
      <c r="Z80" s="294"/>
      <c r="AA80" s="294"/>
      <c r="AB80" s="294"/>
      <c r="AC80" s="294"/>
      <c r="AD80" s="226"/>
      <c r="AE80" s="406"/>
    </row>
    <row r="81" spans="1:31" ht="15">
      <c r="A81" s="193"/>
      <c r="B81" s="239" t="s">
        <v>296</v>
      </c>
      <c r="C81" s="243"/>
      <c r="D81" s="188"/>
      <c r="E81" s="199"/>
      <c r="F81" s="199"/>
      <c r="G81" s="240">
        <f>SUM(G82:G91)</f>
        <v>47004</v>
      </c>
      <c r="H81" s="240">
        <f t="shared" ref="H81:P81" si="26">SUM(H82:H91)</f>
        <v>0</v>
      </c>
      <c r="I81" s="240">
        <f>I82+I83+I84+I85+I86+I87+I88+I89+I90+I91</f>
        <v>16066</v>
      </c>
      <c r="J81" s="240">
        <f>J82+J83+J84+J85+J86+J87+J88+J89+J90+J91</f>
        <v>15956.282000000001</v>
      </c>
      <c r="K81" s="236">
        <f t="shared" si="25"/>
        <v>99.317079546869167</v>
      </c>
      <c r="L81" s="194">
        <f t="shared" si="26"/>
        <v>109.71800000000007</v>
      </c>
      <c r="M81" s="194">
        <f t="shared" si="26"/>
        <v>34.613</v>
      </c>
      <c r="N81" s="194"/>
      <c r="O81" s="194">
        <f t="shared" si="26"/>
        <v>109.71800000000007</v>
      </c>
      <c r="P81" s="240">
        <f t="shared" si="26"/>
        <v>19552</v>
      </c>
      <c r="Q81" s="252">
        <f>SUM(Q82:Q91)</f>
        <v>9807.369999999999</v>
      </c>
      <c r="R81" s="191"/>
      <c r="S81" s="246"/>
      <c r="T81" s="246"/>
      <c r="U81" s="210"/>
      <c r="V81" s="202"/>
      <c r="W81" s="212"/>
      <c r="X81" s="202"/>
      <c r="Y81" s="213"/>
      <c r="Z81" s="202"/>
      <c r="AA81" s="202"/>
      <c r="AB81" s="202"/>
      <c r="AC81" s="202"/>
      <c r="AD81" s="240"/>
      <c r="AE81" s="192"/>
    </row>
    <row r="82" spans="1:31" ht="33.75">
      <c r="A82" s="193">
        <v>1</v>
      </c>
      <c r="B82" s="202" t="s">
        <v>173</v>
      </c>
      <c r="C82" s="243" t="s">
        <v>163</v>
      </c>
      <c r="D82" s="199"/>
      <c r="E82" s="199" t="s">
        <v>133</v>
      </c>
      <c r="F82" s="203" t="s">
        <v>293</v>
      </c>
      <c r="G82" s="189">
        <v>2700</v>
      </c>
      <c r="H82" s="189"/>
      <c r="I82" s="296">
        <v>1300</v>
      </c>
      <c r="J82" s="282">
        <v>1300</v>
      </c>
      <c r="K82" s="236">
        <f t="shared" si="25"/>
        <v>100</v>
      </c>
      <c r="L82" s="195">
        <v>0</v>
      </c>
      <c r="M82" s="190"/>
      <c r="N82" s="190"/>
      <c r="O82" s="195">
        <v>0</v>
      </c>
      <c r="P82" s="273">
        <v>1100</v>
      </c>
      <c r="Q82" s="297">
        <v>881.65</v>
      </c>
      <c r="R82" s="191"/>
      <c r="S82" s="246"/>
      <c r="T82" s="246"/>
      <c r="U82" s="210" t="s">
        <v>118</v>
      </c>
      <c r="V82" s="247" t="s">
        <v>189</v>
      </c>
      <c r="W82" s="212"/>
      <c r="X82" s="202"/>
      <c r="Y82" s="213"/>
      <c r="Z82" s="202"/>
      <c r="AA82" s="202"/>
      <c r="AB82" s="202"/>
      <c r="AC82" s="202"/>
      <c r="AD82" s="189"/>
      <c r="AE82" s="427" t="s">
        <v>189</v>
      </c>
    </row>
    <row r="83" spans="1:31" ht="33.75">
      <c r="A83" s="193">
        <v>2</v>
      </c>
      <c r="B83" s="202" t="s">
        <v>174</v>
      </c>
      <c r="C83" s="243" t="s">
        <v>127</v>
      </c>
      <c r="D83" s="199" t="s">
        <v>291</v>
      </c>
      <c r="E83" s="199" t="s">
        <v>133</v>
      </c>
      <c r="F83" s="203" t="s">
        <v>178</v>
      </c>
      <c r="G83" s="189">
        <v>1600</v>
      </c>
      <c r="H83" s="189"/>
      <c r="I83" s="296">
        <v>800</v>
      </c>
      <c r="J83" s="282">
        <v>800</v>
      </c>
      <c r="K83" s="236">
        <f t="shared" si="25"/>
        <v>100</v>
      </c>
      <c r="L83" s="195">
        <v>0</v>
      </c>
      <c r="M83" s="190"/>
      <c r="N83" s="190"/>
      <c r="O83" s="195">
        <v>0</v>
      </c>
      <c r="P83" s="273">
        <v>600</v>
      </c>
      <c r="Q83" s="200">
        <v>533.91</v>
      </c>
      <c r="R83" s="191"/>
      <c r="S83" s="246"/>
      <c r="T83" s="246"/>
      <c r="U83" s="210" t="s">
        <v>118</v>
      </c>
      <c r="V83" s="247" t="s">
        <v>189</v>
      </c>
      <c r="W83" s="212"/>
      <c r="X83" s="202"/>
      <c r="Y83" s="213"/>
      <c r="Z83" s="202"/>
      <c r="AA83" s="202"/>
      <c r="AB83" s="202"/>
      <c r="AC83" s="202"/>
      <c r="AD83" s="189"/>
      <c r="AE83" s="427"/>
    </row>
    <row r="84" spans="1:31" ht="33.75">
      <c r="A84" s="193">
        <v>3</v>
      </c>
      <c r="B84" s="202" t="s">
        <v>175</v>
      </c>
      <c r="C84" s="243" t="s">
        <v>127</v>
      </c>
      <c r="D84" s="199" t="s">
        <v>291</v>
      </c>
      <c r="E84" s="199" t="s">
        <v>133</v>
      </c>
      <c r="F84" s="203" t="s">
        <v>179</v>
      </c>
      <c r="G84" s="189">
        <v>1600</v>
      </c>
      <c r="H84" s="189"/>
      <c r="I84" s="296">
        <v>800</v>
      </c>
      <c r="J84" s="282">
        <v>800</v>
      </c>
      <c r="K84" s="236">
        <f t="shared" si="25"/>
        <v>100</v>
      </c>
      <c r="L84" s="195">
        <v>0</v>
      </c>
      <c r="M84" s="190"/>
      <c r="N84" s="190"/>
      <c r="O84" s="195">
        <v>0</v>
      </c>
      <c r="P84" s="273">
        <v>600</v>
      </c>
      <c r="Q84" s="200">
        <v>274.85000000000002</v>
      </c>
      <c r="R84" s="191"/>
      <c r="S84" s="246"/>
      <c r="T84" s="246"/>
      <c r="U84" s="210" t="s">
        <v>118</v>
      </c>
      <c r="V84" s="247" t="s">
        <v>189</v>
      </c>
      <c r="W84" s="212"/>
      <c r="X84" s="202"/>
      <c r="Y84" s="213"/>
      <c r="Z84" s="202"/>
      <c r="AA84" s="202"/>
      <c r="AB84" s="202"/>
      <c r="AC84" s="202"/>
      <c r="AD84" s="189"/>
      <c r="AE84" s="427"/>
    </row>
    <row r="85" spans="1:31" ht="33.75">
      <c r="A85" s="193">
        <v>4</v>
      </c>
      <c r="B85" s="202" t="s">
        <v>176</v>
      </c>
      <c r="C85" s="243" t="s">
        <v>128</v>
      </c>
      <c r="D85" s="199" t="s">
        <v>292</v>
      </c>
      <c r="E85" s="199" t="s">
        <v>133</v>
      </c>
      <c r="F85" s="203" t="s">
        <v>180</v>
      </c>
      <c r="G85" s="189">
        <v>13500</v>
      </c>
      <c r="H85" s="189"/>
      <c r="I85" s="296">
        <v>4186</v>
      </c>
      <c r="J85" s="298">
        <v>4186</v>
      </c>
      <c r="K85" s="236">
        <f t="shared" si="25"/>
        <v>100</v>
      </c>
      <c r="L85" s="195">
        <v>0</v>
      </c>
      <c r="M85" s="190"/>
      <c r="N85" s="190"/>
      <c r="O85" s="195">
        <v>0</v>
      </c>
      <c r="P85" s="273">
        <v>6000</v>
      </c>
      <c r="Q85" s="200">
        <v>3169.71</v>
      </c>
      <c r="R85" s="191"/>
      <c r="S85" s="246"/>
      <c r="T85" s="246"/>
      <c r="U85" s="210" t="s">
        <v>118</v>
      </c>
      <c r="V85" s="247" t="s">
        <v>189</v>
      </c>
      <c r="W85" s="212"/>
      <c r="X85" s="202"/>
      <c r="Y85" s="213"/>
      <c r="Z85" s="202"/>
      <c r="AA85" s="202"/>
      <c r="AB85" s="202"/>
      <c r="AC85" s="202"/>
      <c r="AD85" s="189"/>
      <c r="AE85" s="427"/>
    </row>
    <row r="86" spans="1:31" ht="33.75">
      <c r="A86" s="193">
        <v>5</v>
      </c>
      <c r="B86" s="202" t="s">
        <v>177</v>
      </c>
      <c r="C86" s="243" t="s">
        <v>131</v>
      </c>
      <c r="D86" s="199"/>
      <c r="E86" s="199" t="s">
        <v>133</v>
      </c>
      <c r="F86" s="203" t="s">
        <v>181</v>
      </c>
      <c r="G86" s="189">
        <v>3000</v>
      </c>
      <c r="H86" s="189"/>
      <c r="I86" s="296">
        <v>1500</v>
      </c>
      <c r="J86" s="282">
        <v>1500</v>
      </c>
      <c r="K86" s="236">
        <f t="shared" si="25"/>
        <v>100</v>
      </c>
      <c r="L86" s="195">
        <v>0</v>
      </c>
      <c r="M86" s="190"/>
      <c r="N86" s="190"/>
      <c r="O86" s="195">
        <v>0</v>
      </c>
      <c r="P86" s="273">
        <v>1100</v>
      </c>
      <c r="Q86" s="200">
        <v>726.76</v>
      </c>
      <c r="R86" s="191"/>
      <c r="S86" s="246"/>
      <c r="T86" s="246"/>
      <c r="U86" s="210" t="s">
        <v>118</v>
      </c>
      <c r="V86" s="247" t="s">
        <v>189</v>
      </c>
      <c r="W86" s="212"/>
      <c r="X86" s="202"/>
      <c r="Y86" s="213"/>
      <c r="Z86" s="202"/>
      <c r="AA86" s="202"/>
      <c r="AB86" s="202"/>
      <c r="AC86" s="202"/>
      <c r="AD86" s="189"/>
      <c r="AE86" s="427"/>
    </row>
    <row r="87" spans="1:31" ht="45">
      <c r="A87" s="193">
        <v>6</v>
      </c>
      <c r="B87" s="202" t="s">
        <v>275</v>
      </c>
      <c r="C87" s="203" t="s">
        <v>187</v>
      </c>
      <c r="D87" s="203" t="s">
        <v>280</v>
      </c>
      <c r="E87" s="199" t="s">
        <v>133</v>
      </c>
      <c r="F87" s="203" t="s">
        <v>285</v>
      </c>
      <c r="G87" s="189">
        <v>19542</v>
      </c>
      <c r="H87" s="189"/>
      <c r="I87" s="296">
        <v>5000</v>
      </c>
      <c r="J87" s="282">
        <v>5000</v>
      </c>
      <c r="K87" s="236">
        <f t="shared" si="25"/>
        <v>100</v>
      </c>
      <c r="L87" s="195">
        <v>0</v>
      </c>
      <c r="M87" s="190"/>
      <c r="N87" s="190"/>
      <c r="O87" s="195">
        <v>0</v>
      </c>
      <c r="P87" s="273">
        <v>8000</v>
      </c>
      <c r="Q87" s="200">
        <v>2109.91</v>
      </c>
      <c r="R87" s="191"/>
      <c r="S87" s="246"/>
      <c r="T87" s="246"/>
      <c r="U87" s="210" t="s">
        <v>118</v>
      </c>
      <c r="V87" s="247" t="s">
        <v>189</v>
      </c>
      <c r="W87" s="212"/>
      <c r="X87" s="202"/>
      <c r="Y87" s="213"/>
      <c r="Z87" s="202"/>
      <c r="AA87" s="202"/>
      <c r="AB87" s="202"/>
      <c r="AC87" s="202"/>
      <c r="AD87" s="189"/>
      <c r="AE87" s="427"/>
    </row>
    <row r="88" spans="1:31" ht="33.75">
      <c r="A88" s="193">
        <v>7</v>
      </c>
      <c r="B88" s="202" t="s">
        <v>276</v>
      </c>
      <c r="C88" s="203" t="s">
        <v>187</v>
      </c>
      <c r="D88" s="203" t="s">
        <v>281</v>
      </c>
      <c r="E88" s="199" t="s">
        <v>133</v>
      </c>
      <c r="F88" s="203" t="s">
        <v>286</v>
      </c>
      <c r="G88" s="189">
        <v>960</v>
      </c>
      <c r="H88" s="189"/>
      <c r="I88" s="296">
        <v>480</v>
      </c>
      <c r="J88" s="282">
        <v>480</v>
      </c>
      <c r="K88" s="236">
        <f t="shared" si="25"/>
        <v>100</v>
      </c>
      <c r="L88" s="195">
        <v>0</v>
      </c>
      <c r="M88" s="190"/>
      <c r="N88" s="190"/>
      <c r="O88" s="195">
        <v>0</v>
      </c>
      <c r="P88" s="273">
        <v>400</v>
      </c>
      <c r="Q88" s="200">
        <v>400</v>
      </c>
      <c r="R88" s="191"/>
      <c r="S88" s="246"/>
      <c r="T88" s="246"/>
      <c r="U88" s="210" t="s">
        <v>118</v>
      </c>
      <c r="V88" s="256" t="s">
        <v>200</v>
      </c>
      <c r="W88" s="212"/>
      <c r="X88" s="202"/>
      <c r="Y88" s="213"/>
      <c r="Z88" s="202"/>
      <c r="AA88" s="202"/>
      <c r="AB88" s="202"/>
      <c r="AC88" s="202"/>
      <c r="AD88" s="189"/>
      <c r="AE88" s="425" t="s">
        <v>200</v>
      </c>
    </row>
    <row r="89" spans="1:31" ht="33.75">
      <c r="A89" s="193">
        <v>8</v>
      </c>
      <c r="B89" s="202" t="s">
        <v>277</v>
      </c>
      <c r="C89" s="203" t="s">
        <v>187</v>
      </c>
      <c r="D89" s="203" t="s">
        <v>282</v>
      </c>
      <c r="E89" s="199" t="s">
        <v>133</v>
      </c>
      <c r="F89" s="203" t="s">
        <v>287</v>
      </c>
      <c r="G89" s="189">
        <v>702</v>
      </c>
      <c r="H89" s="189"/>
      <c r="I89" s="296">
        <v>350</v>
      </c>
      <c r="J89" s="282">
        <v>349.89499999999998</v>
      </c>
      <c r="K89" s="236">
        <f t="shared" si="25"/>
        <v>99.97</v>
      </c>
      <c r="L89" s="195">
        <v>0.10500000000001819</v>
      </c>
      <c r="M89" s="190"/>
      <c r="N89" s="190"/>
      <c r="O89" s="195">
        <v>0.10500000000001819</v>
      </c>
      <c r="P89" s="273">
        <v>300</v>
      </c>
      <c r="Q89" s="200">
        <v>299.19</v>
      </c>
      <c r="R89" s="191"/>
      <c r="S89" s="246"/>
      <c r="T89" s="246"/>
      <c r="U89" s="210" t="s">
        <v>118</v>
      </c>
      <c r="V89" s="256" t="s">
        <v>200</v>
      </c>
      <c r="W89" s="212"/>
      <c r="X89" s="202"/>
      <c r="Y89" s="213"/>
      <c r="Z89" s="202"/>
      <c r="AA89" s="202"/>
      <c r="AB89" s="202"/>
      <c r="AC89" s="202"/>
      <c r="AD89" s="189"/>
      <c r="AE89" s="425"/>
    </row>
    <row r="90" spans="1:31" ht="36">
      <c r="A90" s="193">
        <v>9</v>
      </c>
      <c r="B90" s="202" t="s">
        <v>278</v>
      </c>
      <c r="C90" s="203" t="s">
        <v>258</v>
      </c>
      <c r="D90" s="203" t="s">
        <v>283</v>
      </c>
      <c r="E90" s="199" t="s">
        <v>133</v>
      </c>
      <c r="F90" s="203" t="s">
        <v>288</v>
      </c>
      <c r="G90" s="189">
        <v>1120</v>
      </c>
      <c r="H90" s="189"/>
      <c r="I90" s="296">
        <v>550</v>
      </c>
      <c r="J90" s="282">
        <v>475</v>
      </c>
      <c r="K90" s="236">
        <f t="shared" si="25"/>
        <v>86.36363636363636</v>
      </c>
      <c r="L90" s="195">
        <v>75</v>
      </c>
      <c r="M90" s="190"/>
      <c r="N90" s="190"/>
      <c r="O90" s="195">
        <v>75</v>
      </c>
      <c r="P90" s="273">
        <v>500</v>
      </c>
      <c r="Q90" s="200">
        <v>500</v>
      </c>
      <c r="R90" s="191"/>
      <c r="S90" s="246"/>
      <c r="T90" s="246"/>
      <c r="U90" s="210" t="s">
        <v>118</v>
      </c>
      <c r="V90" s="256" t="s">
        <v>198</v>
      </c>
      <c r="W90" s="212"/>
      <c r="X90" s="202"/>
      <c r="Y90" s="213"/>
      <c r="Z90" s="202"/>
      <c r="AA90" s="202"/>
      <c r="AB90" s="202"/>
      <c r="AC90" s="202"/>
      <c r="AD90" s="189"/>
      <c r="AE90" s="386" t="s">
        <v>198</v>
      </c>
    </row>
    <row r="91" spans="1:31" ht="36">
      <c r="A91" s="193">
        <v>10</v>
      </c>
      <c r="B91" s="202" t="s">
        <v>279</v>
      </c>
      <c r="C91" s="203" t="s">
        <v>182</v>
      </c>
      <c r="D91" s="203" t="s">
        <v>284</v>
      </c>
      <c r="E91" s="199" t="s">
        <v>133</v>
      </c>
      <c r="F91" s="203" t="s">
        <v>289</v>
      </c>
      <c r="G91" s="189">
        <v>2280</v>
      </c>
      <c r="H91" s="189"/>
      <c r="I91" s="296">
        <v>1100</v>
      </c>
      <c r="J91" s="282">
        <v>1065.3869999999999</v>
      </c>
      <c r="K91" s="236">
        <f t="shared" si="25"/>
        <v>96.853363636363625</v>
      </c>
      <c r="L91" s="195">
        <v>34.613000000000056</v>
      </c>
      <c r="M91" s="190">
        <v>34.613</v>
      </c>
      <c r="N91" s="190">
        <v>34.613</v>
      </c>
      <c r="O91" s="195">
        <v>34.613000000000056</v>
      </c>
      <c r="P91" s="273">
        <v>952</v>
      </c>
      <c r="Q91" s="200">
        <v>911.39</v>
      </c>
      <c r="R91" s="191"/>
      <c r="S91" s="246"/>
      <c r="T91" s="246"/>
      <c r="U91" s="210" t="s">
        <v>118</v>
      </c>
      <c r="V91" s="256" t="s">
        <v>191</v>
      </c>
      <c r="W91" s="212"/>
      <c r="X91" s="202"/>
      <c r="Y91" s="213"/>
      <c r="Z91" s="202"/>
      <c r="AA91" s="202"/>
      <c r="AB91" s="202"/>
      <c r="AC91" s="202"/>
      <c r="AD91" s="189"/>
      <c r="AE91" s="386" t="s">
        <v>191</v>
      </c>
    </row>
    <row r="92" spans="1:31" ht="15">
      <c r="A92" s="193"/>
      <c r="B92" s="248" t="s">
        <v>297</v>
      </c>
      <c r="C92" s="203"/>
      <c r="D92" s="203"/>
      <c r="E92" s="199"/>
      <c r="F92" s="203"/>
      <c r="G92" s="272">
        <f>SUM(G93)</f>
        <v>6560</v>
      </c>
      <c r="H92" s="272">
        <f t="shared" ref="H92:Q92" si="27">SUM(H93)</f>
        <v>0</v>
      </c>
      <c r="I92" s="272"/>
      <c r="J92" s="272"/>
      <c r="K92" s="236"/>
      <c r="L92" s="201">
        <f t="shared" si="27"/>
        <v>0</v>
      </c>
      <c r="M92" s="201">
        <f t="shared" si="27"/>
        <v>0</v>
      </c>
      <c r="N92" s="201">
        <f t="shared" si="27"/>
        <v>0</v>
      </c>
      <c r="O92" s="201">
        <f t="shared" si="27"/>
        <v>0</v>
      </c>
      <c r="P92" s="272">
        <f t="shared" si="27"/>
        <v>3000</v>
      </c>
      <c r="Q92" s="252">
        <f t="shared" si="27"/>
        <v>2768.23</v>
      </c>
      <c r="R92" s="191"/>
      <c r="S92" s="246"/>
      <c r="T92" s="246"/>
      <c r="U92" s="210"/>
      <c r="V92" s="256"/>
      <c r="W92" s="212"/>
      <c r="X92" s="202"/>
      <c r="Y92" s="213"/>
      <c r="Z92" s="202"/>
      <c r="AA92" s="202"/>
      <c r="AB92" s="202"/>
      <c r="AC92" s="202"/>
      <c r="AD92" s="272"/>
      <c r="AE92" s="192"/>
    </row>
    <row r="93" spans="1:31" ht="60.75" thickBot="1">
      <c r="A93" s="274" t="s">
        <v>295</v>
      </c>
      <c r="B93" s="204" t="s">
        <v>347</v>
      </c>
      <c r="C93" s="275" t="s">
        <v>131</v>
      </c>
      <c r="D93" s="275" t="s">
        <v>348</v>
      </c>
      <c r="E93" s="275" t="s">
        <v>301</v>
      </c>
      <c r="F93" s="275" t="s">
        <v>349</v>
      </c>
      <c r="G93" s="205">
        <v>6560</v>
      </c>
      <c r="H93" s="205"/>
      <c r="I93" s="205"/>
      <c r="J93" s="205"/>
      <c r="K93" s="276"/>
      <c r="L93" s="206"/>
      <c r="M93" s="206"/>
      <c r="N93" s="206"/>
      <c r="O93" s="206"/>
      <c r="P93" s="277">
        <v>3000</v>
      </c>
      <c r="Q93" s="299">
        <v>2768.23</v>
      </c>
      <c r="R93" s="207"/>
      <c r="S93" s="278"/>
      <c r="T93" s="278"/>
      <c r="U93" s="219" t="s">
        <v>119</v>
      </c>
      <c r="V93" s="279" t="s">
        <v>189</v>
      </c>
      <c r="W93" s="220"/>
      <c r="X93" s="204"/>
      <c r="Y93" s="221"/>
      <c r="Z93" s="204"/>
      <c r="AA93" s="204"/>
      <c r="AB93" s="204"/>
      <c r="AC93" s="204"/>
      <c r="AD93" s="205"/>
      <c r="AE93" s="300" t="s">
        <v>189</v>
      </c>
    </row>
    <row r="94" spans="1:31" ht="13.5">
      <c r="A94" s="442"/>
      <c r="B94" s="442"/>
      <c r="C94" s="394"/>
      <c r="D94" s="394"/>
      <c r="E94" s="394"/>
      <c r="S94" s="397"/>
      <c r="T94" s="397"/>
    </row>
    <row r="95" spans="1:31">
      <c r="A95" s="398"/>
    </row>
    <row r="100" spans="7:17">
      <c r="G100" s="393"/>
      <c r="P100" s="393"/>
      <c r="Q100" s="177"/>
    </row>
    <row r="139" spans="16:17">
      <c r="P139" s="393">
        <f>P79</f>
        <v>1506</v>
      </c>
    </row>
    <row r="140" spans="16:17">
      <c r="P140" s="393">
        <f>P21</f>
        <v>2429</v>
      </c>
    </row>
    <row r="141" spans="16:17">
      <c r="P141" s="393">
        <f>P140+P139</f>
        <v>3935</v>
      </c>
      <c r="Q141" s="395">
        <v>41722</v>
      </c>
    </row>
  </sheetData>
  <mergeCells count="43">
    <mergeCell ref="A94:B94"/>
    <mergeCell ref="A5:A7"/>
    <mergeCell ref="B5:B7"/>
    <mergeCell ref="F5:G5"/>
    <mergeCell ref="F6:F7"/>
    <mergeCell ref="G6:G7"/>
    <mergeCell ref="M6:N6"/>
    <mergeCell ref="AD5:AD7"/>
    <mergeCell ref="I5:K5"/>
    <mergeCell ref="I6:I7"/>
    <mergeCell ref="X5:X7"/>
    <mergeCell ref="V5:V7"/>
    <mergeCell ref="P6:P7"/>
    <mergeCell ref="Q6:Q7"/>
    <mergeCell ref="R6:R7"/>
    <mergeCell ref="J6:J7"/>
    <mergeCell ref="K6:K7"/>
    <mergeCell ref="AE5:AE7"/>
    <mergeCell ref="AE11:AE15"/>
    <mergeCell ref="AE18:AE19"/>
    <mergeCell ref="AE24:AE31"/>
    <mergeCell ref="A1:R1"/>
    <mergeCell ref="A2:R2"/>
    <mergeCell ref="A3:R3"/>
    <mergeCell ref="E5:E7"/>
    <mergeCell ref="D5:D7"/>
    <mergeCell ref="C5:C7"/>
    <mergeCell ref="H5:H7"/>
    <mergeCell ref="P4:R4"/>
    <mergeCell ref="P5:R5"/>
    <mergeCell ref="L5:O5"/>
    <mergeCell ref="L6:L7"/>
    <mergeCell ref="O6:O7"/>
    <mergeCell ref="AE45:AE48"/>
    <mergeCell ref="AE51:AE55"/>
    <mergeCell ref="AE59:AE61"/>
    <mergeCell ref="AE62:AE63"/>
    <mergeCell ref="AE64:AE66"/>
    <mergeCell ref="AE67:AE69"/>
    <mergeCell ref="AE75:AE76"/>
    <mergeCell ref="AE77:AE78"/>
    <mergeCell ref="AE82:AE87"/>
    <mergeCell ref="AE88:AE89"/>
  </mergeCells>
  <printOptions horizontalCentered="1"/>
  <pageMargins left="0.19685039370078741" right="0.15748031496062992" top="0.23622047244094491" bottom="0.15748031496062992" header="0.23622047244094491" footer="0.15748031496062992"/>
  <pageSetup paperSize="9" orientation="landscape" r:id="rId1"/>
  <headerFooter>
    <oddHeader>Page &amp;P</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
  <sheetViews>
    <sheetView workbookViewId="0"/>
  </sheetViews>
  <sheetFormatPr defaultRowHeight="12.7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Q150"/>
  <sheetViews>
    <sheetView zoomScale="85" zoomScaleNormal="85" workbookViewId="0">
      <pane xSplit="2" ySplit="7" topLeftCell="C41" activePane="bottomRight" state="frozen"/>
      <selection pane="topRight" activeCell="C1" sqref="C1"/>
      <selection pane="bottomLeft" activeCell="A8" sqref="A8"/>
      <selection pane="bottomRight" activeCell="J156" sqref="J156"/>
    </sheetView>
  </sheetViews>
  <sheetFormatPr defaultColWidth="12" defaultRowHeight="18.75"/>
  <cols>
    <col min="1" max="1" width="5.1640625" style="332" bestFit="1" customWidth="1"/>
    <col min="2" max="2" width="61.1640625" style="330" customWidth="1"/>
    <col min="3" max="3" width="15" style="332" customWidth="1"/>
    <col min="4" max="4" width="11.6640625" style="332" customWidth="1"/>
    <col min="5" max="5" width="12" style="332" customWidth="1"/>
    <col min="6" max="6" width="11.1640625" style="332" customWidth="1"/>
    <col min="7" max="7" width="11.33203125" style="162" customWidth="1"/>
    <col min="8" max="8" width="20.5" style="332" customWidth="1"/>
    <col min="9" max="9" width="11.6640625" style="333" customWidth="1"/>
    <col min="10" max="10" width="12.1640625" style="332" customWidth="1"/>
    <col min="11" max="11" width="15" style="330" bestFit="1" customWidth="1"/>
    <col min="12" max="13" width="12" style="330"/>
    <col min="14" max="14" width="12.33203125" style="330" bestFit="1" customWidth="1"/>
    <col min="15" max="15" width="12" style="330"/>
    <col min="16" max="16" width="5.6640625" style="331" bestFit="1" customWidth="1"/>
    <col min="17" max="16384" width="12" style="330"/>
  </cols>
  <sheetData>
    <row r="1" spans="1:17" s="307" customFormat="1" ht="15.75">
      <c r="A1" s="452" t="s">
        <v>353</v>
      </c>
      <c r="B1" s="452"/>
      <c r="C1" s="452"/>
      <c r="D1" s="452"/>
      <c r="E1" s="452"/>
      <c r="F1" s="452"/>
      <c r="G1" s="452"/>
      <c r="H1" s="452"/>
      <c r="I1" s="452"/>
      <c r="J1" s="452"/>
      <c r="P1" s="308"/>
    </row>
    <row r="2" spans="1:17" s="307" customFormat="1" ht="15.75">
      <c r="A2" s="452" t="s">
        <v>354</v>
      </c>
      <c r="B2" s="452"/>
      <c r="C2" s="452"/>
      <c r="D2" s="452"/>
      <c r="E2" s="452"/>
      <c r="F2" s="452"/>
      <c r="G2" s="452"/>
      <c r="H2" s="452"/>
      <c r="I2" s="452"/>
      <c r="J2" s="452"/>
      <c r="P2" s="308"/>
    </row>
    <row r="3" spans="1:17" s="309" customFormat="1" ht="15.75">
      <c r="A3" s="453" t="str">
        <f>'BIểu tổng'!A2:I2</f>
        <v>(Kèm theo Báo cáo số:         /BC-PDT ngày     tháng 9 năm 2023 của Phòng Dân tộc) số liệu tính đến ngày 12/9/2023</v>
      </c>
      <c r="B3" s="452"/>
      <c r="C3" s="452"/>
      <c r="D3" s="452"/>
      <c r="E3" s="452"/>
      <c r="F3" s="452"/>
      <c r="G3" s="452"/>
      <c r="H3" s="452"/>
      <c r="I3" s="452"/>
      <c r="J3" s="452"/>
      <c r="P3" s="310"/>
    </row>
    <row r="4" spans="1:17" s="311" customFormat="1" ht="12.75">
      <c r="A4" s="148"/>
      <c r="B4" s="122"/>
      <c r="C4" s="148"/>
      <c r="D4" s="148"/>
      <c r="E4" s="148"/>
      <c r="F4" s="148"/>
      <c r="G4" s="149"/>
      <c r="H4" s="454" t="s">
        <v>104</v>
      </c>
      <c r="I4" s="454"/>
      <c r="J4" s="454"/>
      <c r="P4" s="312"/>
    </row>
    <row r="5" spans="1:17" s="311" customFormat="1" ht="42" customHeight="1">
      <c r="A5" s="451" t="s">
        <v>355</v>
      </c>
      <c r="B5" s="451" t="s">
        <v>356</v>
      </c>
      <c r="C5" s="451" t="s">
        <v>357</v>
      </c>
      <c r="D5" s="451" t="s">
        <v>581</v>
      </c>
      <c r="E5" s="451"/>
      <c r="F5" s="451" t="s">
        <v>358</v>
      </c>
      <c r="G5" s="455" t="s">
        <v>359</v>
      </c>
      <c r="H5" s="451" t="s">
        <v>360</v>
      </c>
      <c r="I5" s="449" t="s">
        <v>546</v>
      </c>
      <c r="J5" s="451" t="s">
        <v>585</v>
      </c>
      <c r="P5" s="312"/>
    </row>
    <row r="6" spans="1:17" s="311" customFormat="1" ht="48.75" customHeight="1">
      <c r="A6" s="451"/>
      <c r="B6" s="451"/>
      <c r="C6" s="451"/>
      <c r="D6" s="187" t="s">
        <v>586</v>
      </c>
      <c r="E6" s="187" t="s">
        <v>587</v>
      </c>
      <c r="F6" s="451"/>
      <c r="G6" s="456"/>
      <c r="H6" s="451"/>
      <c r="I6" s="450"/>
      <c r="J6" s="451"/>
      <c r="P6" s="312"/>
    </row>
    <row r="7" spans="1:17" s="341" customFormat="1" ht="21" customHeight="1">
      <c r="A7" s="351"/>
      <c r="B7" s="338" t="s">
        <v>361</v>
      </c>
      <c r="C7" s="338"/>
      <c r="D7" s="353">
        <f>D8+D13+D29+D36+D49+D68+D140+D48</f>
        <v>59027.16</v>
      </c>
      <c r="E7" s="353">
        <f>E8+E13+E29+E36+E49+E68+E140+E48</f>
        <v>30</v>
      </c>
      <c r="F7" s="338"/>
      <c r="G7" s="352">
        <f>G8+G13+G29+G36+G49+G68+G140+G48</f>
        <v>66637</v>
      </c>
      <c r="H7" s="353"/>
      <c r="I7" s="354">
        <f>I8+I13+I29+I36+I49+I68+I140</f>
        <v>3110.9</v>
      </c>
      <c r="J7" s="354">
        <f>I7/G7%</f>
        <v>4.6684274502153462</v>
      </c>
      <c r="L7" s="377"/>
      <c r="N7" s="355"/>
      <c r="P7" s="342"/>
      <c r="Q7" s="355"/>
    </row>
    <row r="8" spans="1:17" s="337" customFormat="1" ht="28.5">
      <c r="A8" s="169">
        <v>1</v>
      </c>
      <c r="B8" s="339" t="s">
        <v>362</v>
      </c>
      <c r="C8" s="334"/>
      <c r="D8" s="334">
        <f>D9+D11</f>
        <v>3</v>
      </c>
      <c r="E8" s="334"/>
      <c r="F8" s="338"/>
      <c r="G8" s="356">
        <f>G9+G12</f>
        <v>392</v>
      </c>
      <c r="H8" s="334"/>
      <c r="I8" s="335">
        <f>I9+I11</f>
        <v>389.9</v>
      </c>
      <c r="J8" s="354">
        <f t="shared" ref="J8:J71" si="0">I8/G8%</f>
        <v>99.464285714285708</v>
      </c>
      <c r="N8" s="357"/>
      <c r="P8" s="358"/>
    </row>
    <row r="9" spans="1:17" s="151" customFormat="1" ht="15">
      <c r="A9" s="84" t="s">
        <v>363</v>
      </c>
      <c r="B9" s="131" t="s">
        <v>364</v>
      </c>
      <c r="C9" s="86"/>
      <c r="D9" s="84">
        <v>3</v>
      </c>
      <c r="E9" s="84"/>
      <c r="F9" s="83"/>
      <c r="G9" s="163">
        <v>242</v>
      </c>
      <c r="H9" s="81"/>
      <c r="I9" s="301">
        <f>I10</f>
        <v>239.9</v>
      </c>
      <c r="J9" s="303">
        <f t="shared" si="0"/>
        <v>99.132231404958688</v>
      </c>
      <c r="P9" s="184"/>
    </row>
    <row r="10" spans="1:17" s="122" customFormat="1" ht="60">
      <c r="A10" s="84" t="s">
        <v>365</v>
      </c>
      <c r="B10" s="98" t="s">
        <v>366</v>
      </c>
      <c r="C10" s="81" t="s">
        <v>367</v>
      </c>
      <c r="D10" s="81"/>
      <c r="E10" s="81"/>
      <c r="F10" s="81" t="s">
        <v>368</v>
      </c>
      <c r="G10" s="163">
        <v>242</v>
      </c>
      <c r="H10" s="81" t="s">
        <v>369</v>
      </c>
      <c r="I10" s="301">
        <v>239.9</v>
      </c>
      <c r="J10" s="303">
        <f t="shared" si="0"/>
        <v>99.132231404958688</v>
      </c>
      <c r="P10" s="180"/>
    </row>
    <row r="11" spans="1:17" s="122" customFormat="1" ht="15">
      <c r="A11" s="84" t="s">
        <v>370</v>
      </c>
      <c r="B11" s="131" t="s">
        <v>371</v>
      </c>
      <c r="C11" s="84"/>
      <c r="D11" s="84"/>
      <c r="E11" s="84"/>
      <c r="F11" s="81"/>
      <c r="G11" s="163">
        <v>150</v>
      </c>
      <c r="H11" s="81"/>
      <c r="I11" s="301">
        <v>150</v>
      </c>
      <c r="J11" s="303">
        <f t="shared" si="0"/>
        <v>100</v>
      </c>
      <c r="P11" s="180"/>
    </row>
    <row r="12" spans="1:17" s="151" customFormat="1" ht="30">
      <c r="A12" s="164" t="s">
        <v>365</v>
      </c>
      <c r="B12" s="105" t="s">
        <v>372</v>
      </c>
      <c r="C12" s="91" t="s">
        <v>596</v>
      </c>
      <c r="D12" s="84"/>
      <c r="E12" s="84"/>
      <c r="F12" s="83" t="s">
        <v>373</v>
      </c>
      <c r="G12" s="163">
        <v>150</v>
      </c>
      <c r="H12" s="106" t="s">
        <v>369</v>
      </c>
      <c r="I12" s="302">
        <v>150</v>
      </c>
      <c r="J12" s="303">
        <f t="shared" si="0"/>
        <v>100</v>
      </c>
      <c r="P12" s="184"/>
    </row>
    <row r="13" spans="1:17" s="337" customFormat="1" ht="42.75">
      <c r="A13" s="169">
        <v>2</v>
      </c>
      <c r="B13" s="359" t="s">
        <v>374</v>
      </c>
      <c r="C13" s="334"/>
      <c r="D13" s="334">
        <f>D14+D16</f>
        <v>50439</v>
      </c>
      <c r="E13" s="334"/>
      <c r="F13" s="334"/>
      <c r="G13" s="360">
        <f>G14+G16</f>
        <v>19755</v>
      </c>
      <c r="H13" s="334"/>
      <c r="I13" s="335">
        <f>I14+I16</f>
        <v>840</v>
      </c>
      <c r="J13" s="354">
        <f t="shared" si="0"/>
        <v>4.2520880789673496</v>
      </c>
      <c r="N13" s="361"/>
      <c r="P13" s="358"/>
    </row>
    <row r="14" spans="1:17" s="99" customFormat="1" ht="30">
      <c r="A14" s="84" t="s">
        <v>375</v>
      </c>
      <c r="B14" s="114" t="s">
        <v>376</v>
      </c>
      <c r="C14" s="91" t="s">
        <v>377</v>
      </c>
      <c r="D14" s="91">
        <v>45010</v>
      </c>
      <c r="E14" s="91"/>
      <c r="F14" s="81"/>
      <c r="G14" s="82">
        <v>4800</v>
      </c>
      <c r="H14" s="91" t="s">
        <v>378</v>
      </c>
      <c r="I14" s="303">
        <f>I15</f>
        <v>840</v>
      </c>
      <c r="J14" s="303">
        <f t="shared" si="0"/>
        <v>17.5</v>
      </c>
      <c r="P14" s="178"/>
    </row>
    <row r="15" spans="1:17" s="99" customFormat="1" ht="15">
      <c r="A15" s="84" t="s">
        <v>365</v>
      </c>
      <c r="B15" s="85" t="s">
        <v>379</v>
      </c>
      <c r="C15" s="86"/>
      <c r="D15" s="84"/>
      <c r="E15" s="84"/>
      <c r="F15" s="81" t="s">
        <v>380</v>
      </c>
      <c r="G15" s="87">
        <v>4800</v>
      </c>
      <c r="H15" s="91"/>
      <c r="I15" s="303">
        <v>840</v>
      </c>
      <c r="J15" s="303">
        <f t="shared" si="0"/>
        <v>17.5</v>
      </c>
      <c r="K15" s="175"/>
      <c r="P15" s="178"/>
    </row>
    <row r="16" spans="1:17" s="108" customFormat="1" ht="60">
      <c r="A16" s="85" t="s">
        <v>381</v>
      </c>
      <c r="B16" s="85" t="s">
        <v>382</v>
      </c>
      <c r="C16" s="85"/>
      <c r="D16" s="91">
        <f>D17+D18</f>
        <v>5429</v>
      </c>
      <c r="E16" s="91"/>
      <c r="F16" s="85"/>
      <c r="G16" s="88">
        <f>G17+G18</f>
        <v>14955</v>
      </c>
      <c r="H16" s="85"/>
      <c r="I16" s="303">
        <f>I17+I18</f>
        <v>0</v>
      </c>
      <c r="J16" s="303">
        <f t="shared" si="0"/>
        <v>0</v>
      </c>
      <c r="P16" s="179"/>
    </row>
    <row r="17" spans="1:16" s="108" customFormat="1" ht="30">
      <c r="A17" s="89" t="s">
        <v>365</v>
      </c>
      <c r="B17" s="93" t="s">
        <v>582</v>
      </c>
      <c r="C17" s="89"/>
      <c r="D17" s="84">
        <v>4373</v>
      </c>
      <c r="E17" s="84"/>
      <c r="F17" s="90"/>
      <c r="G17" s="88">
        <v>4055</v>
      </c>
      <c r="H17" s="91" t="s">
        <v>383</v>
      </c>
      <c r="I17" s="303"/>
      <c r="J17" s="303">
        <f t="shared" si="0"/>
        <v>0</v>
      </c>
      <c r="L17" s="118"/>
      <c r="P17" s="179"/>
    </row>
    <row r="18" spans="1:16" s="108" customFormat="1" ht="30">
      <c r="A18" s="89" t="s">
        <v>365</v>
      </c>
      <c r="B18" s="93" t="s">
        <v>583</v>
      </c>
      <c r="C18" s="91" t="s">
        <v>377</v>
      </c>
      <c r="D18" s="91">
        <v>1056</v>
      </c>
      <c r="E18" s="91"/>
      <c r="F18" s="93"/>
      <c r="G18" s="88">
        <f>G19+G20+G21+G22+G23+G24+G25+G26+G27+G28</f>
        <v>10900</v>
      </c>
      <c r="H18" s="81"/>
      <c r="I18" s="301">
        <f>I19+I20+I21+I22+I23+I24+I25+I26+I27+I28</f>
        <v>0</v>
      </c>
      <c r="J18" s="303">
        <f t="shared" si="0"/>
        <v>0</v>
      </c>
      <c r="K18" s="118"/>
      <c r="P18" s="179"/>
    </row>
    <row r="19" spans="1:16" s="108" customFormat="1" ht="24.75" customHeight="1">
      <c r="A19" s="89"/>
      <c r="B19" s="92" t="s">
        <v>384</v>
      </c>
      <c r="C19" s="445" t="s">
        <v>385</v>
      </c>
      <c r="D19" s="185"/>
      <c r="E19" s="185"/>
      <c r="F19" s="93"/>
      <c r="G19" s="88">
        <v>2500</v>
      </c>
      <c r="H19" s="447" t="s">
        <v>386</v>
      </c>
      <c r="I19" s="301"/>
      <c r="J19" s="303">
        <f t="shared" si="0"/>
        <v>0</v>
      </c>
      <c r="K19" s="118"/>
      <c r="P19" s="179"/>
    </row>
    <row r="20" spans="1:16" s="108" customFormat="1" ht="24.75" customHeight="1">
      <c r="A20" s="89"/>
      <c r="B20" s="92" t="s">
        <v>387</v>
      </c>
      <c r="C20" s="446"/>
      <c r="D20" s="186"/>
      <c r="E20" s="186"/>
      <c r="F20" s="93"/>
      <c r="G20" s="88">
        <v>500</v>
      </c>
      <c r="H20" s="448"/>
      <c r="I20" s="301"/>
      <c r="J20" s="303">
        <f t="shared" si="0"/>
        <v>0</v>
      </c>
      <c r="P20" s="179"/>
    </row>
    <row r="21" spans="1:16" s="108" customFormat="1" ht="35.25" customHeight="1">
      <c r="A21" s="89"/>
      <c r="B21" s="92" t="s">
        <v>388</v>
      </c>
      <c r="C21" s="91" t="s">
        <v>377</v>
      </c>
      <c r="D21" s="91"/>
      <c r="E21" s="91"/>
      <c r="F21" s="93"/>
      <c r="G21" s="88">
        <v>2700</v>
      </c>
      <c r="H21" s="91" t="s">
        <v>383</v>
      </c>
      <c r="I21" s="303"/>
      <c r="J21" s="303">
        <f t="shared" si="0"/>
        <v>0</v>
      </c>
      <c r="P21" s="179"/>
    </row>
    <row r="22" spans="1:16" s="108" customFormat="1" ht="24.75" customHeight="1">
      <c r="A22" s="89"/>
      <c r="B22" s="92" t="s">
        <v>384</v>
      </c>
      <c r="C22" s="91" t="s">
        <v>389</v>
      </c>
      <c r="D22" s="91"/>
      <c r="E22" s="91"/>
      <c r="F22" s="93"/>
      <c r="G22" s="88">
        <v>200</v>
      </c>
      <c r="H22" s="81" t="s">
        <v>390</v>
      </c>
      <c r="I22" s="301"/>
      <c r="J22" s="303">
        <f t="shared" si="0"/>
        <v>0</v>
      </c>
      <c r="P22" s="179"/>
    </row>
    <row r="23" spans="1:16" s="108" customFormat="1" ht="24.75" customHeight="1">
      <c r="A23" s="89"/>
      <c r="B23" s="92" t="s">
        <v>384</v>
      </c>
      <c r="C23" s="91" t="s">
        <v>391</v>
      </c>
      <c r="D23" s="91"/>
      <c r="E23" s="91"/>
      <c r="F23" s="93"/>
      <c r="G23" s="88">
        <v>1000</v>
      </c>
      <c r="H23" s="81" t="s">
        <v>201</v>
      </c>
      <c r="I23" s="301"/>
      <c r="J23" s="303">
        <f t="shared" si="0"/>
        <v>0</v>
      </c>
      <c r="P23" s="179"/>
    </row>
    <row r="24" spans="1:16" s="108" customFormat="1" ht="24.75" customHeight="1">
      <c r="A24" s="89"/>
      <c r="B24" s="92" t="s">
        <v>384</v>
      </c>
      <c r="C24" s="91" t="s">
        <v>213</v>
      </c>
      <c r="D24" s="91"/>
      <c r="E24" s="91"/>
      <c r="F24" s="93"/>
      <c r="G24" s="88">
        <v>1000</v>
      </c>
      <c r="H24" s="91" t="s">
        <v>196</v>
      </c>
      <c r="I24" s="303"/>
      <c r="J24" s="303">
        <f t="shared" si="0"/>
        <v>0</v>
      </c>
      <c r="P24" s="179"/>
    </row>
    <row r="25" spans="1:16" s="108" customFormat="1" ht="24.75" customHeight="1">
      <c r="A25" s="89"/>
      <c r="B25" s="92" t="s">
        <v>384</v>
      </c>
      <c r="C25" s="91" t="s">
        <v>215</v>
      </c>
      <c r="D25" s="91"/>
      <c r="E25" s="91"/>
      <c r="F25" s="93"/>
      <c r="G25" s="88">
        <v>1000</v>
      </c>
      <c r="H25" s="91" t="s">
        <v>192</v>
      </c>
      <c r="I25" s="303"/>
      <c r="J25" s="303">
        <f t="shared" si="0"/>
        <v>0</v>
      </c>
      <c r="P25" s="179"/>
    </row>
    <row r="26" spans="1:16" s="108" customFormat="1" ht="33" customHeight="1">
      <c r="A26" s="89"/>
      <c r="B26" s="92" t="s">
        <v>384</v>
      </c>
      <c r="C26" s="91" t="s">
        <v>186</v>
      </c>
      <c r="D26" s="91"/>
      <c r="E26" s="91"/>
      <c r="F26" s="93"/>
      <c r="G26" s="88">
        <v>500</v>
      </c>
      <c r="H26" s="91" t="s">
        <v>194</v>
      </c>
      <c r="I26" s="303"/>
      <c r="J26" s="303">
        <f t="shared" si="0"/>
        <v>0</v>
      </c>
      <c r="P26" s="179"/>
    </row>
    <row r="27" spans="1:16" s="108" customFormat="1" ht="24.75" customHeight="1">
      <c r="A27" s="89"/>
      <c r="B27" s="92" t="s">
        <v>384</v>
      </c>
      <c r="C27" s="91" t="s">
        <v>214</v>
      </c>
      <c r="D27" s="91"/>
      <c r="E27" s="91"/>
      <c r="F27" s="93"/>
      <c r="G27" s="88">
        <v>1000</v>
      </c>
      <c r="H27" s="91" t="s">
        <v>193</v>
      </c>
      <c r="I27" s="303"/>
      <c r="J27" s="303">
        <f t="shared" si="0"/>
        <v>0</v>
      </c>
      <c r="P27" s="179"/>
    </row>
    <row r="28" spans="1:16" s="108" customFormat="1" ht="24.75" customHeight="1">
      <c r="A28" s="89"/>
      <c r="B28" s="92" t="s">
        <v>392</v>
      </c>
      <c r="C28" s="91" t="s">
        <v>393</v>
      </c>
      <c r="D28" s="91"/>
      <c r="E28" s="91"/>
      <c r="F28" s="93"/>
      <c r="G28" s="88">
        <v>500</v>
      </c>
      <c r="H28" s="81" t="s">
        <v>197</v>
      </c>
      <c r="I28" s="301"/>
      <c r="J28" s="303">
        <f t="shared" si="0"/>
        <v>0</v>
      </c>
      <c r="P28" s="179"/>
    </row>
    <row r="29" spans="1:16" s="337" customFormat="1" ht="42.75">
      <c r="A29" s="338">
        <v>3</v>
      </c>
      <c r="B29" s="359" t="s">
        <v>394</v>
      </c>
      <c r="C29" s="338"/>
      <c r="D29" s="338"/>
      <c r="E29" s="338"/>
      <c r="F29" s="336"/>
      <c r="G29" s="362">
        <v>3348</v>
      </c>
      <c r="H29" s="334" t="s">
        <v>395</v>
      </c>
      <c r="I29" s="335">
        <f>I30</f>
        <v>0</v>
      </c>
      <c r="J29" s="354">
        <f t="shared" si="0"/>
        <v>0</v>
      </c>
      <c r="K29" s="363"/>
      <c r="N29" s="361"/>
      <c r="P29" s="364"/>
    </row>
    <row r="30" spans="1:16" s="99" customFormat="1" ht="30">
      <c r="A30" s="94" t="s">
        <v>365</v>
      </c>
      <c r="B30" s="95" t="s">
        <v>396</v>
      </c>
      <c r="C30" s="96" t="s">
        <v>385</v>
      </c>
      <c r="D30" s="91"/>
      <c r="E30" s="91"/>
      <c r="F30" s="96"/>
      <c r="G30" s="315">
        <v>3348</v>
      </c>
      <c r="H30" s="81"/>
      <c r="I30" s="301">
        <f>I31+I32+I33+I34+I35</f>
        <v>0</v>
      </c>
      <c r="J30" s="303">
        <f t="shared" si="0"/>
        <v>0</v>
      </c>
      <c r="K30" s="150"/>
      <c r="P30" s="178"/>
    </row>
    <row r="31" spans="1:16" s="99" customFormat="1" ht="15">
      <c r="A31" s="94"/>
      <c r="B31" s="114" t="s">
        <v>213</v>
      </c>
      <c r="C31" s="313" t="s">
        <v>213</v>
      </c>
      <c r="D31" s="313"/>
      <c r="E31" s="313"/>
      <c r="F31" s="81"/>
      <c r="G31" s="88">
        <v>670</v>
      </c>
      <c r="H31" s="156" t="s">
        <v>196</v>
      </c>
      <c r="I31" s="314"/>
      <c r="J31" s="303">
        <f t="shared" si="0"/>
        <v>0</v>
      </c>
      <c r="K31" s="150"/>
      <c r="P31" s="178"/>
    </row>
    <row r="32" spans="1:16" s="99" customFormat="1" ht="15">
      <c r="A32" s="94"/>
      <c r="B32" s="114" t="s">
        <v>183</v>
      </c>
      <c r="C32" s="313" t="s">
        <v>183</v>
      </c>
      <c r="D32" s="313"/>
      <c r="E32" s="313"/>
      <c r="F32" s="81"/>
      <c r="G32" s="88">
        <v>670</v>
      </c>
      <c r="H32" s="156" t="s">
        <v>190</v>
      </c>
      <c r="I32" s="314"/>
      <c r="J32" s="303">
        <f t="shared" si="0"/>
        <v>0</v>
      </c>
      <c r="K32" s="150"/>
      <c r="P32" s="178"/>
    </row>
    <row r="33" spans="1:17" s="99" customFormat="1" ht="15">
      <c r="A33" s="94"/>
      <c r="B33" s="114" t="s">
        <v>214</v>
      </c>
      <c r="C33" s="313" t="s">
        <v>214</v>
      </c>
      <c r="D33" s="313"/>
      <c r="E33" s="313"/>
      <c r="F33" s="81"/>
      <c r="G33" s="88">
        <v>669</v>
      </c>
      <c r="H33" s="156" t="s">
        <v>193</v>
      </c>
      <c r="I33" s="314"/>
      <c r="J33" s="303">
        <f t="shared" si="0"/>
        <v>0</v>
      </c>
      <c r="K33" s="150"/>
      <c r="P33" s="178"/>
    </row>
    <row r="34" spans="1:17" s="99" customFormat="1" ht="15">
      <c r="A34" s="94"/>
      <c r="B34" s="114" t="s">
        <v>215</v>
      </c>
      <c r="C34" s="313" t="s">
        <v>215</v>
      </c>
      <c r="D34" s="313"/>
      <c r="E34" s="313"/>
      <c r="F34" s="81"/>
      <c r="G34" s="88">
        <v>669</v>
      </c>
      <c r="H34" s="156" t="s">
        <v>192</v>
      </c>
      <c r="I34" s="314"/>
      <c r="J34" s="303">
        <f t="shared" si="0"/>
        <v>0</v>
      </c>
      <c r="K34" s="150"/>
      <c r="P34" s="178"/>
    </row>
    <row r="35" spans="1:17" s="99" customFormat="1" ht="15">
      <c r="A35" s="187"/>
      <c r="B35" s="85" t="s">
        <v>391</v>
      </c>
      <c r="C35" s="313" t="s">
        <v>391</v>
      </c>
      <c r="D35" s="313"/>
      <c r="E35" s="313"/>
      <c r="F35" s="91"/>
      <c r="G35" s="315">
        <v>670</v>
      </c>
      <c r="H35" s="313" t="s">
        <v>201</v>
      </c>
      <c r="I35" s="316"/>
      <c r="J35" s="303">
        <f t="shared" si="0"/>
        <v>0</v>
      </c>
      <c r="K35" s="150"/>
      <c r="P35" s="178"/>
    </row>
    <row r="36" spans="1:17" s="337" customFormat="1" ht="28.5">
      <c r="A36" s="338">
        <v>4</v>
      </c>
      <c r="B36" s="359" t="s">
        <v>397</v>
      </c>
      <c r="C36" s="365"/>
      <c r="D36" s="366">
        <f>D37+D40+D42</f>
        <v>507.40999999999997</v>
      </c>
      <c r="E36" s="366"/>
      <c r="F36" s="336"/>
      <c r="G36" s="367">
        <f>G37+G40+G42</f>
        <v>8706</v>
      </c>
      <c r="H36" s="336"/>
      <c r="I36" s="335">
        <f>I37+I40+I42</f>
        <v>979</v>
      </c>
      <c r="J36" s="354">
        <f t="shared" si="0"/>
        <v>11.245118309212037</v>
      </c>
      <c r="M36" s="361"/>
      <c r="N36" s="368"/>
      <c r="O36" s="411"/>
      <c r="P36" s="364"/>
    </row>
    <row r="37" spans="1:17" s="122" customFormat="1" ht="60">
      <c r="A37" s="91" t="s">
        <v>398</v>
      </c>
      <c r="B37" s="147" t="s">
        <v>399</v>
      </c>
      <c r="C37" s="81" t="s">
        <v>385</v>
      </c>
      <c r="D37" s="102">
        <v>122.83</v>
      </c>
      <c r="E37" s="102"/>
      <c r="F37" s="81" t="s">
        <v>400</v>
      </c>
      <c r="G37" s="97">
        <f>G38+G39</f>
        <v>2095</v>
      </c>
      <c r="H37" s="81" t="s">
        <v>401</v>
      </c>
      <c r="I37" s="301">
        <f>I38+I39</f>
        <v>127</v>
      </c>
      <c r="J37" s="303">
        <f t="shared" si="0"/>
        <v>6.0620525059665873</v>
      </c>
      <c r="L37" s="121"/>
      <c r="M37" s="412"/>
      <c r="O37" s="121"/>
      <c r="P37" s="180"/>
    </row>
    <row r="38" spans="1:17" s="122" customFormat="1" ht="15">
      <c r="A38" s="91"/>
      <c r="B38" s="98" t="s">
        <v>402</v>
      </c>
      <c r="C38" s="81"/>
      <c r="D38" s="102"/>
      <c r="E38" s="102"/>
      <c r="F38" s="81"/>
      <c r="G38" s="345">
        <v>802</v>
      </c>
      <c r="H38" s="81"/>
      <c r="I38" s="301">
        <v>127</v>
      </c>
      <c r="J38" s="303">
        <f t="shared" si="0"/>
        <v>15.835411471321697</v>
      </c>
      <c r="P38" s="180"/>
      <c r="Q38" s="412"/>
    </row>
    <row r="39" spans="1:17" s="122" customFormat="1" ht="30">
      <c r="A39" s="91"/>
      <c r="B39" s="152" t="s">
        <v>403</v>
      </c>
      <c r="C39" s="81"/>
      <c r="D39" s="102"/>
      <c r="E39" s="102"/>
      <c r="F39" s="81"/>
      <c r="G39" s="345">
        <v>1293</v>
      </c>
      <c r="H39" s="81"/>
      <c r="I39" s="301"/>
      <c r="J39" s="303">
        <f t="shared" si="0"/>
        <v>0</v>
      </c>
      <c r="P39" s="180"/>
    </row>
    <row r="40" spans="1:17" s="99" customFormat="1" ht="45">
      <c r="A40" s="91" t="s">
        <v>404</v>
      </c>
      <c r="B40" s="147" t="s">
        <v>405</v>
      </c>
      <c r="C40" s="81"/>
      <c r="D40" s="102">
        <v>327</v>
      </c>
      <c r="E40" s="102"/>
      <c r="F40" s="81"/>
      <c r="G40" s="97">
        <v>862</v>
      </c>
      <c r="H40" s="81" t="s">
        <v>406</v>
      </c>
      <c r="I40" s="301">
        <f>I41</f>
        <v>0</v>
      </c>
      <c r="J40" s="303">
        <f t="shared" si="0"/>
        <v>0</v>
      </c>
      <c r="P40" s="178"/>
    </row>
    <row r="41" spans="1:17" s="99" customFormat="1" ht="30">
      <c r="A41" s="91"/>
      <c r="B41" s="98" t="s">
        <v>407</v>
      </c>
      <c r="C41" s="83" t="s">
        <v>377</v>
      </c>
      <c r="D41" s="102"/>
      <c r="E41" s="102"/>
      <c r="F41" s="83" t="s">
        <v>400</v>
      </c>
      <c r="G41" s="88">
        <v>862</v>
      </c>
      <c r="H41" s="81"/>
      <c r="I41" s="304"/>
      <c r="J41" s="303">
        <f t="shared" si="0"/>
        <v>0</v>
      </c>
      <c r="P41" s="178"/>
    </row>
    <row r="42" spans="1:17" s="99" customFormat="1" ht="45">
      <c r="A42" s="91" t="s">
        <v>408</v>
      </c>
      <c r="B42" s="147" t="s">
        <v>409</v>
      </c>
      <c r="C42" s="86"/>
      <c r="D42" s="343">
        <v>57.58</v>
      </c>
      <c r="E42" s="343"/>
      <c r="F42" s="83"/>
      <c r="G42" s="97">
        <f>G43+G44+G45+G46+G47</f>
        <v>5749</v>
      </c>
      <c r="H42" s="81" t="s">
        <v>410</v>
      </c>
      <c r="I42" s="301">
        <f>I43+I44+I45+I46+I47</f>
        <v>852</v>
      </c>
      <c r="J42" s="303">
        <f t="shared" si="0"/>
        <v>14.819968690206991</v>
      </c>
      <c r="L42" s="168"/>
      <c r="M42" s="175"/>
      <c r="N42" s="413"/>
      <c r="P42" s="178"/>
    </row>
    <row r="43" spans="1:17" s="99" customFormat="1" ht="45">
      <c r="A43" s="96" t="s">
        <v>365</v>
      </c>
      <c r="B43" s="98" t="s">
        <v>411</v>
      </c>
      <c r="C43" s="81" t="s">
        <v>377</v>
      </c>
      <c r="D43" s="81"/>
      <c r="E43" s="81"/>
      <c r="F43" s="81"/>
      <c r="G43" s="346">
        <v>1269.3</v>
      </c>
      <c r="H43" s="81" t="s">
        <v>410</v>
      </c>
      <c r="I43" s="301">
        <v>852</v>
      </c>
      <c r="J43" s="303">
        <f t="shared" si="0"/>
        <v>67.123611439376035</v>
      </c>
      <c r="K43" s="414"/>
      <c r="L43" s="413"/>
      <c r="M43" s="413"/>
      <c r="P43" s="178"/>
    </row>
    <row r="44" spans="1:17" s="99" customFormat="1" ht="60">
      <c r="A44" s="96" t="s">
        <v>365</v>
      </c>
      <c r="B44" s="98" t="s">
        <v>412</v>
      </c>
      <c r="C44" s="81" t="s">
        <v>413</v>
      </c>
      <c r="D44" s="81"/>
      <c r="E44" s="81"/>
      <c r="F44" s="81"/>
      <c r="G44" s="346">
        <v>4059.7</v>
      </c>
      <c r="H44" s="81" t="s">
        <v>410</v>
      </c>
      <c r="I44" s="301"/>
      <c r="J44" s="303">
        <f t="shared" si="0"/>
        <v>0</v>
      </c>
      <c r="L44" s="414"/>
      <c r="M44" s="413"/>
      <c r="P44" s="178"/>
    </row>
    <row r="45" spans="1:17" s="99" customFormat="1" ht="45">
      <c r="A45" s="96" t="s">
        <v>365</v>
      </c>
      <c r="B45" s="98" t="s">
        <v>414</v>
      </c>
      <c r="C45" s="81" t="s">
        <v>377</v>
      </c>
      <c r="D45" s="81"/>
      <c r="E45" s="81"/>
      <c r="F45" s="81"/>
      <c r="G45" s="347">
        <v>120</v>
      </c>
      <c r="H45" s="81" t="s">
        <v>410</v>
      </c>
      <c r="I45" s="301"/>
      <c r="J45" s="303">
        <f t="shared" si="0"/>
        <v>0</v>
      </c>
      <c r="K45" s="168"/>
      <c r="L45" s="168"/>
      <c r="N45" s="168"/>
      <c r="P45" s="178"/>
    </row>
    <row r="46" spans="1:17" s="99" customFormat="1" ht="45">
      <c r="A46" s="96" t="s">
        <v>365</v>
      </c>
      <c r="B46" s="98" t="s">
        <v>415</v>
      </c>
      <c r="C46" s="81" t="s">
        <v>416</v>
      </c>
      <c r="D46" s="81"/>
      <c r="E46" s="81"/>
      <c r="F46" s="81"/>
      <c r="G46" s="347">
        <v>150</v>
      </c>
      <c r="H46" s="81" t="s">
        <v>417</v>
      </c>
      <c r="I46" s="301"/>
      <c r="J46" s="303">
        <f t="shared" si="0"/>
        <v>0</v>
      </c>
      <c r="P46" s="178"/>
    </row>
    <row r="47" spans="1:17" s="99" customFormat="1" ht="30">
      <c r="A47" s="96" t="s">
        <v>365</v>
      </c>
      <c r="B47" s="98" t="s">
        <v>418</v>
      </c>
      <c r="C47" s="81" t="s">
        <v>377</v>
      </c>
      <c r="D47" s="81"/>
      <c r="E47" s="81"/>
      <c r="F47" s="81"/>
      <c r="G47" s="347">
        <v>150</v>
      </c>
      <c r="H47" s="81" t="s">
        <v>417</v>
      </c>
      <c r="I47" s="301"/>
      <c r="J47" s="303">
        <f t="shared" si="0"/>
        <v>0</v>
      </c>
      <c r="P47" s="178"/>
    </row>
    <row r="48" spans="1:17" s="341" customFormat="1" ht="28.5">
      <c r="A48" s="338">
        <v>5</v>
      </c>
      <c r="B48" s="339" t="s">
        <v>584</v>
      </c>
      <c r="C48" s="334"/>
      <c r="D48" s="334">
        <v>294.75</v>
      </c>
      <c r="E48" s="334">
        <v>30</v>
      </c>
      <c r="F48" s="334"/>
      <c r="G48" s="340"/>
      <c r="H48" s="334"/>
      <c r="I48" s="335"/>
      <c r="J48" s="354"/>
      <c r="P48" s="342"/>
    </row>
    <row r="49" spans="1:16" s="371" customFormat="1" ht="28.5">
      <c r="A49" s="338">
        <v>6</v>
      </c>
      <c r="B49" s="359" t="s">
        <v>419</v>
      </c>
      <c r="C49" s="365"/>
      <c r="D49" s="366">
        <v>987.36</v>
      </c>
      <c r="E49" s="366"/>
      <c r="F49" s="336"/>
      <c r="G49" s="369">
        <f>G50+G67</f>
        <v>2691</v>
      </c>
      <c r="H49" s="336"/>
      <c r="I49" s="335">
        <f>I50+I67</f>
        <v>0</v>
      </c>
      <c r="J49" s="354">
        <f t="shared" si="0"/>
        <v>0</v>
      </c>
      <c r="K49" s="370"/>
      <c r="L49" s="370"/>
      <c r="N49" s="372"/>
      <c r="P49" s="373"/>
    </row>
    <row r="50" spans="1:16" s="154" customFormat="1" ht="45">
      <c r="A50" s="81" t="s">
        <v>420</v>
      </c>
      <c r="B50" s="100" t="s">
        <v>421</v>
      </c>
      <c r="C50" s="81"/>
      <c r="D50" s="81"/>
      <c r="E50" s="81"/>
      <c r="F50" s="80"/>
      <c r="G50" s="101">
        <f>G51+G52</f>
        <v>2631</v>
      </c>
      <c r="H50" s="81"/>
      <c r="I50" s="301">
        <f>I51+I52</f>
        <v>0</v>
      </c>
      <c r="J50" s="303">
        <f t="shared" si="0"/>
        <v>0</v>
      </c>
      <c r="K50" s="153"/>
      <c r="P50" s="181"/>
    </row>
    <row r="51" spans="1:16" s="154" customFormat="1" ht="30">
      <c r="A51" s="83" t="s">
        <v>365</v>
      </c>
      <c r="B51" s="92" t="s">
        <v>422</v>
      </c>
      <c r="C51" s="81" t="s">
        <v>377</v>
      </c>
      <c r="D51" s="81"/>
      <c r="E51" s="81"/>
      <c r="F51" s="102"/>
      <c r="G51" s="103">
        <v>516</v>
      </c>
      <c r="H51" s="81" t="s">
        <v>423</v>
      </c>
      <c r="I51" s="301"/>
      <c r="J51" s="303">
        <f t="shared" si="0"/>
        <v>0</v>
      </c>
      <c r="P51" s="181"/>
    </row>
    <row r="52" spans="1:16" s="154" customFormat="1" ht="75">
      <c r="A52" s="96" t="s">
        <v>365</v>
      </c>
      <c r="B52" s="98" t="s">
        <v>424</v>
      </c>
      <c r="C52" s="91" t="s">
        <v>425</v>
      </c>
      <c r="D52" s="91"/>
      <c r="E52" s="91"/>
      <c r="F52" s="102"/>
      <c r="G52" s="104">
        <f>SUM(G53:G66)</f>
        <v>2115</v>
      </c>
      <c r="H52" s="90"/>
      <c r="I52" s="301">
        <f>I53+I54+I55+I56+I57+I58+I59+I60+I61+I62+I63+I64+I65+I66</f>
        <v>0</v>
      </c>
      <c r="J52" s="303">
        <f t="shared" si="0"/>
        <v>0</v>
      </c>
      <c r="P52" s="181"/>
    </row>
    <row r="53" spans="1:16" s="154" customFormat="1" ht="42.75">
      <c r="A53" s="96"/>
      <c r="B53" s="105"/>
      <c r="C53" s="382" t="s">
        <v>426</v>
      </c>
      <c r="D53" s="164"/>
      <c r="E53" s="164"/>
      <c r="F53" s="317"/>
      <c r="G53" s="112">
        <v>192</v>
      </c>
      <c r="H53" s="106" t="s">
        <v>196</v>
      </c>
      <c r="I53" s="302"/>
      <c r="J53" s="303">
        <f t="shared" si="0"/>
        <v>0</v>
      </c>
      <c r="P53" s="181"/>
    </row>
    <row r="54" spans="1:16" s="154" customFormat="1" ht="42.75">
      <c r="A54" s="96"/>
      <c r="B54" s="107"/>
      <c r="C54" s="382" t="s">
        <v>427</v>
      </c>
      <c r="D54" s="164"/>
      <c r="E54" s="164"/>
      <c r="F54" s="317"/>
      <c r="G54" s="112">
        <v>192</v>
      </c>
      <c r="H54" s="106" t="s">
        <v>193</v>
      </c>
      <c r="I54" s="302"/>
      <c r="J54" s="303">
        <f t="shared" si="0"/>
        <v>0</v>
      </c>
      <c r="P54" s="181"/>
    </row>
    <row r="55" spans="1:16" s="154" customFormat="1" ht="42.75">
      <c r="A55" s="96"/>
      <c r="B55" s="107"/>
      <c r="C55" s="382" t="s">
        <v>428</v>
      </c>
      <c r="D55" s="164"/>
      <c r="E55" s="164"/>
      <c r="F55" s="317"/>
      <c r="G55" s="112">
        <v>192</v>
      </c>
      <c r="H55" s="106" t="s">
        <v>190</v>
      </c>
      <c r="I55" s="302"/>
      <c r="J55" s="303">
        <f t="shared" si="0"/>
        <v>0</v>
      </c>
      <c r="P55" s="181"/>
    </row>
    <row r="56" spans="1:16" s="154" customFormat="1" ht="42.75">
      <c r="A56" s="96"/>
      <c r="B56" s="107"/>
      <c r="C56" s="382" t="s">
        <v>429</v>
      </c>
      <c r="D56" s="164"/>
      <c r="E56" s="164"/>
      <c r="F56" s="317"/>
      <c r="G56" s="112">
        <v>192</v>
      </c>
      <c r="H56" s="106" t="s">
        <v>192</v>
      </c>
      <c r="I56" s="302"/>
      <c r="J56" s="303">
        <f t="shared" si="0"/>
        <v>0</v>
      </c>
      <c r="P56" s="181"/>
    </row>
    <row r="57" spans="1:16" s="154" customFormat="1" ht="42.75">
      <c r="A57" s="96"/>
      <c r="B57" s="107"/>
      <c r="C57" s="382" t="s">
        <v>430</v>
      </c>
      <c r="D57" s="164"/>
      <c r="E57" s="164"/>
      <c r="F57" s="317"/>
      <c r="G57" s="112">
        <v>192</v>
      </c>
      <c r="H57" s="106" t="s">
        <v>198</v>
      </c>
      <c r="I57" s="302"/>
      <c r="J57" s="303">
        <f t="shared" si="0"/>
        <v>0</v>
      </c>
      <c r="P57" s="181"/>
    </row>
    <row r="58" spans="1:16" s="154" customFormat="1" ht="42.75">
      <c r="A58" s="96"/>
      <c r="B58" s="107"/>
      <c r="C58" s="382" t="s">
        <v>431</v>
      </c>
      <c r="D58" s="164"/>
      <c r="E58" s="164"/>
      <c r="F58" s="317"/>
      <c r="G58" s="112">
        <v>175</v>
      </c>
      <c r="H58" s="106" t="s">
        <v>240</v>
      </c>
      <c r="I58" s="302"/>
      <c r="J58" s="303">
        <f t="shared" si="0"/>
        <v>0</v>
      </c>
      <c r="P58" s="181"/>
    </row>
    <row r="59" spans="1:16" s="154" customFormat="1" ht="42.75">
      <c r="A59" s="96"/>
      <c r="B59" s="107"/>
      <c r="C59" s="382" t="s">
        <v>432</v>
      </c>
      <c r="D59" s="164"/>
      <c r="E59" s="164"/>
      <c r="F59" s="317"/>
      <c r="G59" s="112">
        <v>175</v>
      </c>
      <c r="H59" s="106" t="s">
        <v>201</v>
      </c>
      <c r="I59" s="302"/>
      <c r="J59" s="303">
        <f t="shared" si="0"/>
        <v>0</v>
      </c>
      <c r="P59" s="181"/>
    </row>
    <row r="60" spans="1:16" s="154" customFormat="1" ht="42.75">
      <c r="A60" s="96"/>
      <c r="B60" s="107"/>
      <c r="C60" s="382" t="s">
        <v>433</v>
      </c>
      <c r="D60" s="164"/>
      <c r="E60" s="164"/>
      <c r="F60" s="317"/>
      <c r="G60" s="112">
        <v>175</v>
      </c>
      <c r="H60" s="106" t="s">
        <v>197</v>
      </c>
      <c r="I60" s="302"/>
      <c r="J60" s="303">
        <f t="shared" si="0"/>
        <v>0</v>
      </c>
      <c r="P60" s="181"/>
    </row>
    <row r="61" spans="1:16" s="154" customFormat="1" ht="42.75">
      <c r="A61" s="96"/>
      <c r="B61" s="107"/>
      <c r="C61" s="382" t="s">
        <v>434</v>
      </c>
      <c r="D61" s="164"/>
      <c r="E61" s="164"/>
      <c r="F61" s="317"/>
      <c r="G61" s="112">
        <v>175</v>
      </c>
      <c r="H61" s="106" t="s">
        <v>191</v>
      </c>
      <c r="I61" s="302"/>
      <c r="J61" s="303">
        <f t="shared" si="0"/>
        <v>0</v>
      </c>
      <c r="P61" s="181"/>
    </row>
    <row r="62" spans="1:16" s="155" customFormat="1" ht="42.75">
      <c r="A62" s="96"/>
      <c r="B62" s="107"/>
      <c r="C62" s="382" t="s">
        <v>435</v>
      </c>
      <c r="D62" s="164"/>
      <c r="E62" s="164"/>
      <c r="F62" s="317"/>
      <c r="G62" s="112">
        <v>175</v>
      </c>
      <c r="H62" s="106" t="s">
        <v>200</v>
      </c>
      <c r="I62" s="302"/>
      <c r="J62" s="303">
        <f t="shared" si="0"/>
        <v>0</v>
      </c>
      <c r="N62" s="154"/>
      <c r="P62" s="182"/>
    </row>
    <row r="63" spans="1:16" s="122" customFormat="1" ht="28.5">
      <c r="A63" s="96"/>
      <c r="B63" s="107"/>
      <c r="C63" s="382" t="s">
        <v>436</v>
      </c>
      <c r="D63" s="164"/>
      <c r="E63" s="164"/>
      <c r="F63" s="317"/>
      <c r="G63" s="112">
        <v>140</v>
      </c>
      <c r="H63" s="106" t="s">
        <v>194</v>
      </c>
      <c r="I63" s="302"/>
      <c r="J63" s="303">
        <f t="shared" si="0"/>
        <v>0</v>
      </c>
      <c r="N63" s="154"/>
      <c r="P63" s="180"/>
    </row>
    <row r="64" spans="1:16" s="108" customFormat="1" ht="28.5">
      <c r="A64" s="96"/>
      <c r="B64" s="107"/>
      <c r="C64" s="382" t="s">
        <v>437</v>
      </c>
      <c r="D64" s="164"/>
      <c r="E64" s="164"/>
      <c r="F64" s="317"/>
      <c r="G64" s="112">
        <v>35</v>
      </c>
      <c r="H64" s="106" t="s">
        <v>199</v>
      </c>
      <c r="I64" s="302"/>
      <c r="J64" s="303">
        <f t="shared" si="0"/>
        <v>0</v>
      </c>
      <c r="N64" s="154"/>
      <c r="P64" s="179"/>
    </row>
    <row r="65" spans="1:16" s="108" customFormat="1" ht="42.75">
      <c r="A65" s="96"/>
      <c r="B65" s="107"/>
      <c r="C65" s="382" t="s">
        <v>438</v>
      </c>
      <c r="D65" s="164"/>
      <c r="E65" s="164"/>
      <c r="F65" s="317"/>
      <c r="G65" s="112">
        <v>35</v>
      </c>
      <c r="H65" s="106" t="s">
        <v>195</v>
      </c>
      <c r="I65" s="302"/>
      <c r="J65" s="303">
        <f t="shared" si="0"/>
        <v>0</v>
      </c>
      <c r="N65" s="154"/>
      <c r="P65" s="179"/>
    </row>
    <row r="66" spans="1:16" s="108" customFormat="1" ht="28.5">
      <c r="A66" s="96"/>
      <c r="B66" s="107"/>
      <c r="C66" s="382" t="s">
        <v>439</v>
      </c>
      <c r="D66" s="164"/>
      <c r="E66" s="164"/>
      <c r="F66" s="317"/>
      <c r="G66" s="112">
        <v>70</v>
      </c>
      <c r="H66" s="106" t="s">
        <v>390</v>
      </c>
      <c r="I66" s="302"/>
      <c r="J66" s="303">
        <f t="shared" si="0"/>
        <v>0</v>
      </c>
      <c r="N66" s="154"/>
      <c r="P66" s="179"/>
    </row>
    <row r="67" spans="1:16" s="108" customFormat="1" ht="28.5">
      <c r="A67" s="109" t="s">
        <v>440</v>
      </c>
      <c r="B67" s="110" t="s">
        <v>441</v>
      </c>
      <c r="C67" s="106" t="s">
        <v>377</v>
      </c>
      <c r="D67" s="106"/>
      <c r="E67" s="106"/>
      <c r="F67" s="111"/>
      <c r="G67" s="112">
        <v>60</v>
      </c>
      <c r="H67" s="106" t="s">
        <v>442</v>
      </c>
      <c r="I67" s="302"/>
      <c r="J67" s="303">
        <f t="shared" si="0"/>
        <v>0</v>
      </c>
      <c r="P67" s="179"/>
    </row>
    <row r="68" spans="1:16" s="341" customFormat="1" ht="57">
      <c r="A68" s="338">
        <v>8</v>
      </c>
      <c r="B68" s="374" t="s">
        <v>443</v>
      </c>
      <c r="C68" s="338" t="s">
        <v>444</v>
      </c>
      <c r="D68" s="338">
        <f>D69+D134</f>
        <v>6795.64</v>
      </c>
      <c r="E68" s="338"/>
      <c r="F68" s="375"/>
      <c r="G68" s="376">
        <v>30934</v>
      </c>
      <c r="H68" s="169"/>
      <c r="I68" s="350">
        <f>I69+I134</f>
        <v>626</v>
      </c>
      <c r="J68" s="354">
        <f t="shared" si="0"/>
        <v>2.0236632831188985</v>
      </c>
      <c r="K68" s="377"/>
      <c r="L68" s="378"/>
      <c r="N68" s="379"/>
      <c r="P68" s="380"/>
    </row>
    <row r="69" spans="1:16" s="108" customFormat="1" ht="42.75">
      <c r="A69" s="89" t="s">
        <v>445</v>
      </c>
      <c r="B69" s="123" t="s">
        <v>446</v>
      </c>
      <c r="C69" s="86"/>
      <c r="D69" s="84">
        <v>6783.64</v>
      </c>
      <c r="E69" s="84"/>
      <c r="F69" s="94"/>
      <c r="G69" s="113">
        <f>G70+G83+G77+G132</f>
        <v>30541</v>
      </c>
      <c r="H69" s="94"/>
      <c r="I69" s="305">
        <f>I70+I77+I83+I132</f>
        <v>626</v>
      </c>
      <c r="J69" s="303">
        <f t="shared" si="0"/>
        <v>2.0497036770243278</v>
      </c>
      <c r="K69" s="118"/>
      <c r="N69" s="118"/>
      <c r="P69" s="179"/>
    </row>
    <row r="70" spans="1:16" s="108" customFormat="1" ht="45">
      <c r="A70" s="89" t="s">
        <v>28</v>
      </c>
      <c r="B70" s="123" t="s">
        <v>447</v>
      </c>
      <c r="C70" s="91" t="s">
        <v>448</v>
      </c>
      <c r="D70" s="91"/>
      <c r="E70" s="91"/>
      <c r="F70" s="94"/>
      <c r="G70" s="113">
        <f>G71</f>
        <v>4591</v>
      </c>
      <c r="H70" s="94"/>
      <c r="I70" s="305">
        <f>I71</f>
        <v>566</v>
      </c>
      <c r="J70" s="303">
        <f t="shared" si="0"/>
        <v>12.328468743193206</v>
      </c>
      <c r="K70" s="166"/>
      <c r="P70" s="179"/>
    </row>
    <row r="71" spans="1:16" s="108" customFormat="1" ht="15">
      <c r="A71" s="94" t="s">
        <v>365</v>
      </c>
      <c r="B71" s="114" t="s">
        <v>449</v>
      </c>
      <c r="C71" s="91"/>
      <c r="D71" s="91"/>
      <c r="E71" s="91"/>
      <c r="F71" s="94"/>
      <c r="G71" s="113">
        <f>G72+G73+G74+G75+G76</f>
        <v>4591</v>
      </c>
      <c r="H71" s="94"/>
      <c r="I71" s="305">
        <v>566</v>
      </c>
      <c r="J71" s="303">
        <f t="shared" si="0"/>
        <v>12.328468743193206</v>
      </c>
      <c r="P71" s="179"/>
    </row>
    <row r="72" spans="1:16" s="108" customFormat="1" ht="30">
      <c r="A72" s="94"/>
      <c r="B72" s="114" t="s">
        <v>202</v>
      </c>
      <c r="C72" s="91" t="s">
        <v>450</v>
      </c>
      <c r="D72" s="91"/>
      <c r="E72" s="91"/>
      <c r="F72" s="94"/>
      <c r="G72" s="104">
        <v>350</v>
      </c>
      <c r="H72" s="91" t="s">
        <v>195</v>
      </c>
      <c r="I72" s="305"/>
      <c r="J72" s="303">
        <f t="shared" ref="J72:J135" si="1">I72/G72%</f>
        <v>0</v>
      </c>
      <c r="P72" s="179"/>
    </row>
    <row r="73" spans="1:16" s="108" customFormat="1" ht="30">
      <c r="A73" s="94"/>
      <c r="B73" s="114" t="s">
        <v>216</v>
      </c>
      <c r="C73" s="91" t="s">
        <v>451</v>
      </c>
      <c r="D73" s="91"/>
      <c r="E73" s="91"/>
      <c r="F73" s="94"/>
      <c r="G73" s="104">
        <f>350+300</f>
        <v>650</v>
      </c>
      <c r="H73" s="91" t="s">
        <v>198</v>
      </c>
      <c r="I73" s="305"/>
      <c r="J73" s="303">
        <f t="shared" si="1"/>
        <v>0</v>
      </c>
      <c r="P73" s="179"/>
    </row>
    <row r="74" spans="1:16" s="108" customFormat="1" ht="60">
      <c r="A74" s="94"/>
      <c r="B74" s="114" t="s">
        <v>187</v>
      </c>
      <c r="C74" s="91" t="s">
        <v>452</v>
      </c>
      <c r="D74" s="91"/>
      <c r="E74" s="91"/>
      <c r="F74" s="94"/>
      <c r="G74" s="104">
        <v>650</v>
      </c>
      <c r="H74" s="91" t="s">
        <v>200</v>
      </c>
      <c r="I74" s="305"/>
      <c r="J74" s="303">
        <f t="shared" si="1"/>
        <v>0</v>
      </c>
      <c r="P74" s="179"/>
    </row>
    <row r="75" spans="1:16" s="108" customFormat="1" ht="45">
      <c r="A75" s="94"/>
      <c r="B75" s="114" t="s">
        <v>182</v>
      </c>
      <c r="C75" s="91" t="s">
        <v>453</v>
      </c>
      <c r="D75" s="91"/>
      <c r="E75" s="91"/>
      <c r="F75" s="94"/>
      <c r="G75" s="104">
        <v>550</v>
      </c>
      <c r="H75" s="91" t="s">
        <v>191</v>
      </c>
      <c r="I75" s="305"/>
      <c r="J75" s="303">
        <f t="shared" si="1"/>
        <v>0</v>
      </c>
      <c r="P75" s="179"/>
    </row>
    <row r="76" spans="1:16" s="108" customFormat="1" ht="45">
      <c r="A76" s="94"/>
      <c r="B76" s="114" t="s">
        <v>217</v>
      </c>
      <c r="C76" s="91" t="s">
        <v>454</v>
      </c>
      <c r="D76" s="91"/>
      <c r="E76" s="91"/>
      <c r="F76" s="94"/>
      <c r="G76" s="104">
        <f>400+1991</f>
        <v>2391</v>
      </c>
      <c r="H76" s="91" t="s">
        <v>240</v>
      </c>
      <c r="I76" s="305"/>
      <c r="J76" s="303">
        <f t="shared" si="1"/>
        <v>0</v>
      </c>
      <c r="P76" s="179"/>
    </row>
    <row r="77" spans="1:16" s="108" customFormat="1" ht="15">
      <c r="A77" s="115" t="s">
        <v>30</v>
      </c>
      <c r="B77" s="116" t="s">
        <v>455</v>
      </c>
      <c r="C77" s="117"/>
      <c r="D77" s="84"/>
      <c r="E77" s="84"/>
      <c r="F77" s="89"/>
      <c r="G77" s="113">
        <f>G78+G79+G80+G81+G82</f>
        <v>6900</v>
      </c>
      <c r="H77" s="89"/>
      <c r="I77" s="305">
        <f>I78+I79+I80+I81</f>
        <v>0</v>
      </c>
      <c r="J77" s="303">
        <f t="shared" si="1"/>
        <v>0</v>
      </c>
      <c r="K77" s="166"/>
      <c r="L77" s="118"/>
      <c r="P77" s="179"/>
    </row>
    <row r="78" spans="1:16" s="108" customFormat="1" ht="30">
      <c r="A78" s="119"/>
      <c r="B78" s="85" t="s">
        <v>384</v>
      </c>
      <c r="C78" s="89" t="s">
        <v>456</v>
      </c>
      <c r="D78" s="84"/>
      <c r="E78" s="84"/>
      <c r="F78" s="120"/>
      <c r="G78" s="104">
        <f>1000+1320</f>
        <v>2320</v>
      </c>
      <c r="H78" s="91" t="s">
        <v>240</v>
      </c>
      <c r="I78" s="305"/>
      <c r="J78" s="303">
        <f t="shared" si="1"/>
        <v>0</v>
      </c>
      <c r="P78" s="179"/>
    </row>
    <row r="79" spans="1:16" s="108" customFormat="1" ht="30">
      <c r="A79" s="119"/>
      <c r="B79" s="85" t="s">
        <v>384</v>
      </c>
      <c r="C79" s="89" t="s">
        <v>187</v>
      </c>
      <c r="D79" s="84"/>
      <c r="E79" s="84"/>
      <c r="F79" s="120"/>
      <c r="G79" s="104">
        <f>700+1000</f>
        <v>1700</v>
      </c>
      <c r="H79" s="91" t="s">
        <v>200</v>
      </c>
      <c r="I79" s="305"/>
      <c r="J79" s="303">
        <f t="shared" si="1"/>
        <v>0</v>
      </c>
      <c r="P79" s="179"/>
    </row>
    <row r="80" spans="1:16" s="108" customFormat="1" ht="15">
      <c r="A80" s="119"/>
      <c r="B80" s="85" t="s">
        <v>384</v>
      </c>
      <c r="C80" s="89" t="s">
        <v>259</v>
      </c>
      <c r="D80" s="84"/>
      <c r="E80" s="84"/>
      <c r="F80" s="120"/>
      <c r="G80" s="104">
        <f>800+1200</f>
        <v>2000</v>
      </c>
      <c r="H80" s="91" t="s">
        <v>191</v>
      </c>
      <c r="I80" s="305"/>
      <c r="J80" s="303">
        <f t="shared" si="1"/>
        <v>0</v>
      </c>
      <c r="P80" s="179"/>
    </row>
    <row r="81" spans="1:16" s="108" customFormat="1" ht="30">
      <c r="A81" s="119"/>
      <c r="B81" s="85" t="s">
        <v>384</v>
      </c>
      <c r="C81" s="89" t="s">
        <v>202</v>
      </c>
      <c r="D81" s="84"/>
      <c r="E81" s="84"/>
      <c r="F81" s="120"/>
      <c r="G81" s="104">
        <f>200+300</f>
        <v>500</v>
      </c>
      <c r="H81" s="91" t="s">
        <v>195</v>
      </c>
      <c r="I81" s="305"/>
      <c r="J81" s="303">
        <f t="shared" si="1"/>
        <v>0</v>
      </c>
      <c r="P81" s="179"/>
    </row>
    <row r="82" spans="1:16" s="108" customFormat="1" ht="30">
      <c r="A82" s="119"/>
      <c r="B82" s="85" t="s">
        <v>384</v>
      </c>
      <c r="C82" s="89" t="s">
        <v>552</v>
      </c>
      <c r="D82" s="84"/>
      <c r="E82" s="84"/>
      <c r="F82" s="120"/>
      <c r="G82" s="104">
        <v>380</v>
      </c>
      <c r="H82" s="91" t="s">
        <v>198</v>
      </c>
      <c r="I82" s="305"/>
      <c r="J82" s="303">
        <f t="shared" si="1"/>
        <v>0</v>
      </c>
      <c r="P82" s="179"/>
    </row>
    <row r="83" spans="1:16" s="122" customFormat="1" ht="42.75">
      <c r="A83" s="187" t="s">
        <v>32</v>
      </c>
      <c r="B83" s="123" t="s">
        <v>457</v>
      </c>
      <c r="C83" s="124"/>
      <c r="D83" s="119"/>
      <c r="E83" s="119"/>
      <c r="F83" s="125"/>
      <c r="G83" s="128">
        <f>G84+G90+G94+G100+G113+G117+G123</f>
        <v>6350</v>
      </c>
      <c r="H83" s="84"/>
      <c r="I83" s="305">
        <f>I84+I90+I94+I100+I113+I117+I123</f>
        <v>60</v>
      </c>
      <c r="J83" s="303">
        <f t="shared" si="1"/>
        <v>0.94488188976377951</v>
      </c>
      <c r="K83" s="174"/>
      <c r="L83" s="412"/>
      <c r="M83" s="121"/>
      <c r="N83" s="121"/>
      <c r="P83" s="180"/>
    </row>
    <row r="84" spans="1:16" s="122" customFormat="1" ht="15">
      <c r="A84" s="187">
        <v>1</v>
      </c>
      <c r="B84" s="123" t="s">
        <v>458</v>
      </c>
      <c r="C84" s="318"/>
      <c r="D84" s="84"/>
      <c r="E84" s="84"/>
      <c r="F84" s="115" t="s">
        <v>459</v>
      </c>
      <c r="G84" s="128">
        <f>G85+G86+G87+G88+G89</f>
        <v>270</v>
      </c>
      <c r="H84" s="91" t="s">
        <v>460</v>
      </c>
      <c r="I84" s="305">
        <f>I85+I86+I87+I89</f>
        <v>0</v>
      </c>
      <c r="J84" s="303">
        <f t="shared" si="1"/>
        <v>0</v>
      </c>
      <c r="L84" s="174"/>
      <c r="P84" s="180"/>
    </row>
    <row r="85" spans="1:16" s="122" customFormat="1" ht="30">
      <c r="A85" s="91"/>
      <c r="B85" s="114"/>
      <c r="C85" s="85" t="s">
        <v>461</v>
      </c>
      <c r="D85" s="91"/>
      <c r="E85" s="91"/>
      <c r="F85" s="84" t="s">
        <v>462</v>
      </c>
      <c r="G85" s="160">
        <v>30</v>
      </c>
      <c r="H85" s="126"/>
      <c r="I85" s="305"/>
      <c r="J85" s="303">
        <f t="shared" si="1"/>
        <v>0</v>
      </c>
      <c r="P85" s="180"/>
    </row>
    <row r="86" spans="1:16" s="122" customFormat="1" ht="45">
      <c r="A86" s="91"/>
      <c r="B86" s="114"/>
      <c r="C86" s="85" t="s">
        <v>438</v>
      </c>
      <c r="D86" s="91"/>
      <c r="E86" s="91"/>
      <c r="F86" s="84" t="s">
        <v>463</v>
      </c>
      <c r="G86" s="160">
        <v>30</v>
      </c>
      <c r="H86" s="126"/>
      <c r="I86" s="305"/>
      <c r="J86" s="303">
        <f t="shared" si="1"/>
        <v>0</v>
      </c>
      <c r="P86" s="180"/>
    </row>
    <row r="87" spans="1:16" s="122" customFormat="1" ht="60">
      <c r="A87" s="91"/>
      <c r="B87" s="114"/>
      <c r="C87" s="85" t="s">
        <v>464</v>
      </c>
      <c r="D87" s="91"/>
      <c r="E87" s="91"/>
      <c r="F87" s="84" t="s">
        <v>465</v>
      </c>
      <c r="G87" s="160">
        <v>60</v>
      </c>
      <c r="H87" s="126"/>
      <c r="I87" s="305"/>
      <c r="J87" s="303">
        <f t="shared" si="1"/>
        <v>0</v>
      </c>
      <c r="P87" s="180"/>
    </row>
    <row r="88" spans="1:16" s="122" customFormat="1" ht="60">
      <c r="A88" s="91"/>
      <c r="B88" s="114"/>
      <c r="C88" s="85" t="s">
        <v>466</v>
      </c>
      <c r="D88" s="91"/>
      <c r="E88" s="91"/>
      <c r="F88" s="84" t="s">
        <v>465</v>
      </c>
      <c r="G88" s="160">
        <v>60</v>
      </c>
      <c r="H88" s="126"/>
      <c r="I88" s="305"/>
      <c r="J88" s="303">
        <f t="shared" si="1"/>
        <v>0</v>
      </c>
      <c r="P88" s="180"/>
    </row>
    <row r="89" spans="1:16" s="122" customFormat="1" ht="60">
      <c r="A89" s="91"/>
      <c r="B89" s="114"/>
      <c r="C89" s="85" t="s">
        <v>467</v>
      </c>
      <c r="D89" s="91"/>
      <c r="E89" s="91"/>
      <c r="F89" s="84" t="s">
        <v>468</v>
      </c>
      <c r="G89" s="160">
        <v>90</v>
      </c>
      <c r="H89" s="84"/>
      <c r="I89" s="305"/>
      <c r="J89" s="303">
        <f t="shared" si="1"/>
        <v>0</v>
      </c>
      <c r="P89" s="180"/>
    </row>
    <row r="90" spans="1:16" s="122" customFormat="1" ht="15">
      <c r="A90" s="187">
        <v>2</v>
      </c>
      <c r="B90" s="123" t="s">
        <v>469</v>
      </c>
      <c r="C90" s="127"/>
      <c r="D90" s="84"/>
      <c r="E90" s="84"/>
      <c r="F90" s="115" t="s">
        <v>470</v>
      </c>
      <c r="G90" s="128">
        <f>G91+G92+G93</f>
        <v>450</v>
      </c>
      <c r="H90" s="115" t="s">
        <v>471</v>
      </c>
      <c r="I90" s="305">
        <f>I91+I92+I93</f>
        <v>0</v>
      </c>
      <c r="J90" s="303">
        <f t="shared" si="1"/>
        <v>0</v>
      </c>
      <c r="L90" s="174"/>
      <c r="P90" s="180"/>
    </row>
    <row r="91" spans="1:16" s="122" customFormat="1" ht="45">
      <c r="A91" s="187"/>
      <c r="B91" s="157" t="s">
        <v>472</v>
      </c>
      <c r="C91" s="383" t="s">
        <v>473</v>
      </c>
      <c r="D91" s="158"/>
      <c r="E91" s="158"/>
      <c r="F91" s="158" t="s">
        <v>474</v>
      </c>
      <c r="G91" s="159">
        <v>150</v>
      </c>
      <c r="H91" s="115"/>
      <c r="I91" s="305"/>
      <c r="J91" s="303">
        <f t="shared" si="1"/>
        <v>0</v>
      </c>
      <c r="P91" s="180"/>
    </row>
    <row r="92" spans="1:16" s="122" customFormat="1" ht="45">
      <c r="A92" s="91"/>
      <c r="B92" s="114" t="s">
        <v>475</v>
      </c>
      <c r="C92" s="85" t="s">
        <v>476</v>
      </c>
      <c r="D92" s="84"/>
      <c r="E92" s="84"/>
      <c r="F92" s="84" t="s">
        <v>474</v>
      </c>
      <c r="G92" s="160">
        <v>150</v>
      </c>
      <c r="H92" s="84"/>
      <c r="I92" s="305"/>
      <c r="J92" s="303">
        <f t="shared" si="1"/>
        <v>0</v>
      </c>
      <c r="P92" s="180"/>
    </row>
    <row r="93" spans="1:16" s="122" customFormat="1" ht="45">
      <c r="A93" s="91"/>
      <c r="B93" s="114" t="s">
        <v>477</v>
      </c>
      <c r="C93" s="85" t="s">
        <v>478</v>
      </c>
      <c r="D93" s="84"/>
      <c r="E93" s="84"/>
      <c r="F93" s="84" t="s">
        <v>479</v>
      </c>
      <c r="G93" s="160">
        <v>150</v>
      </c>
      <c r="H93" s="84"/>
      <c r="I93" s="305"/>
      <c r="J93" s="303">
        <f t="shared" si="1"/>
        <v>0</v>
      </c>
      <c r="P93" s="180"/>
    </row>
    <row r="94" spans="1:16" s="122" customFormat="1" ht="15">
      <c r="A94" s="187">
        <v>3</v>
      </c>
      <c r="B94" s="123" t="s">
        <v>480</v>
      </c>
      <c r="C94" s="318"/>
      <c r="D94" s="84"/>
      <c r="E94" s="84"/>
      <c r="F94" s="115" t="s">
        <v>481</v>
      </c>
      <c r="G94" s="319">
        <f>G95+G96+G97+G98+G99</f>
        <v>180</v>
      </c>
      <c r="H94" s="91" t="s">
        <v>395</v>
      </c>
      <c r="I94" s="305">
        <f>I95+I96+I97+I98+I99</f>
        <v>60</v>
      </c>
      <c r="J94" s="303">
        <f t="shared" si="1"/>
        <v>33.333333333333336</v>
      </c>
      <c r="P94" s="180"/>
    </row>
    <row r="95" spans="1:16" s="122" customFormat="1" ht="30">
      <c r="A95" s="91"/>
      <c r="B95" s="84"/>
      <c r="C95" s="85" t="s">
        <v>461</v>
      </c>
      <c r="D95" s="91"/>
      <c r="E95" s="91"/>
      <c r="F95" s="84" t="s">
        <v>482</v>
      </c>
      <c r="G95" s="129">
        <v>20</v>
      </c>
      <c r="H95" s="91" t="s">
        <v>198</v>
      </c>
      <c r="I95" s="305"/>
      <c r="J95" s="303">
        <f t="shared" si="1"/>
        <v>0</v>
      </c>
      <c r="P95" s="180"/>
    </row>
    <row r="96" spans="1:16" s="122" customFormat="1" ht="45">
      <c r="A96" s="91"/>
      <c r="B96" s="84"/>
      <c r="C96" s="85" t="s">
        <v>438</v>
      </c>
      <c r="D96" s="91"/>
      <c r="E96" s="91"/>
      <c r="F96" s="84" t="s">
        <v>482</v>
      </c>
      <c r="G96" s="129">
        <v>20</v>
      </c>
      <c r="H96" s="91" t="s">
        <v>195</v>
      </c>
      <c r="I96" s="305"/>
      <c r="J96" s="303">
        <f t="shared" si="1"/>
        <v>0</v>
      </c>
      <c r="P96" s="180"/>
    </row>
    <row r="97" spans="1:16" s="122" customFormat="1" ht="60">
      <c r="A97" s="91"/>
      <c r="B97" s="84"/>
      <c r="C97" s="85" t="s">
        <v>464</v>
      </c>
      <c r="D97" s="91"/>
      <c r="E97" s="91"/>
      <c r="F97" s="84" t="s">
        <v>483</v>
      </c>
      <c r="G97" s="129">
        <v>40</v>
      </c>
      <c r="H97" s="91" t="s">
        <v>240</v>
      </c>
      <c r="I97" s="305"/>
      <c r="J97" s="303">
        <f t="shared" si="1"/>
        <v>0</v>
      </c>
      <c r="P97" s="180"/>
    </row>
    <row r="98" spans="1:16" s="122" customFormat="1" ht="60">
      <c r="A98" s="91"/>
      <c r="B98" s="84"/>
      <c r="C98" s="85" t="s">
        <v>466</v>
      </c>
      <c r="D98" s="91"/>
      <c r="E98" s="91"/>
      <c r="F98" s="84" t="s">
        <v>483</v>
      </c>
      <c r="G98" s="129">
        <v>40</v>
      </c>
      <c r="H98" s="91" t="s">
        <v>191</v>
      </c>
      <c r="I98" s="305"/>
      <c r="J98" s="303">
        <f t="shared" si="1"/>
        <v>0</v>
      </c>
      <c r="P98" s="180"/>
    </row>
    <row r="99" spans="1:16" s="122" customFormat="1" ht="60">
      <c r="A99" s="91"/>
      <c r="B99" s="84"/>
      <c r="C99" s="85" t="s">
        <v>467</v>
      </c>
      <c r="D99" s="91"/>
      <c r="E99" s="91"/>
      <c r="F99" s="84" t="s">
        <v>484</v>
      </c>
      <c r="G99" s="129">
        <v>60</v>
      </c>
      <c r="H99" s="91" t="s">
        <v>200</v>
      </c>
      <c r="I99" s="305">
        <v>60</v>
      </c>
      <c r="J99" s="303">
        <f t="shared" si="1"/>
        <v>100</v>
      </c>
      <c r="P99" s="180"/>
    </row>
    <row r="100" spans="1:16" s="122" customFormat="1" ht="28.5">
      <c r="A100" s="115">
        <v>4</v>
      </c>
      <c r="B100" s="116" t="s">
        <v>485</v>
      </c>
      <c r="C100" s="115"/>
      <c r="D100" s="84"/>
      <c r="E100" s="84"/>
      <c r="F100" s="127"/>
      <c r="G100" s="79">
        <f>G101+G105+G109</f>
        <v>1455</v>
      </c>
      <c r="H100" s="115" t="s">
        <v>471</v>
      </c>
      <c r="I100" s="305">
        <f>I101+I105+I109</f>
        <v>0</v>
      </c>
      <c r="J100" s="303">
        <f t="shared" si="1"/>
        <v>0</v>
      </c>
      <c r="P100" s="180"/>
    </row>
    <row r="101" spans="1:16" s="122" customFormat="1" ht="15">
      <c r="A101" s="89" t="s">
        <v>365</v>
      </c>
      <c r="B101" s="117" t="s">
        <v>486</v>
      </c>
      <c r="C101" s="89"/>
      <c r="D101" s="84"/>
      <c r="E101" s="84"/>
      <c r="F101" s="89" t="s">
        <v>487</v>
      </c>
      <c r="G101" s="127">
        <f>G102+G103+G104</f>
        <v>555</v>
      </c>
      <c r="H101" s="84"/>
      <c r="I101" s="305">
        <f>I102+I103+I104</f>
        <v>0</v>
      </c>
      <c r="J101" s="303">
        <f t="shared" si="1"/>
        <v>0</v>
      </c>
      <c r="P101" s="180"/>
    </row>
    <row r="102" spans="1:16" s="122" customFormat="1" ht="15">
      <c r="A102" s="84"/>
      <c r="B102" s="130" t="s">
        <v>488</v>
      </c>
      <c r="C102" s="130" t="s">
        <v>187</v>
      </c>
      <c r="D102" s="84"/>
      <c r="E102" s="84"/>
      <c r="F102" s="84" t="s">
        <v>489</v>
      </c>
      <c r="G102" s="131">
        <v>185</v>
      </c>
      <c r="H102" s="84"/>
      <c r="I102" s="305"/>
      <c r="J102" s="303">
        <f t="shared" si="1"/>
        <v>0</v>
      </c>
      <c r="P102" s="180"/>
    </row>
    <row r="103" spans="1:16" s="122" customFormat="1" ht="15">
      <c r="A103" s="84"/>
      <c r="B103" s="130" t="s">
        <v>490</v>
      </c>
      <c r="C103" s="130" t="s">
        <v>217</v>
      </c>
      <c r="D103" s="84"/>
      <c r="E103" s="84"/>
      <c r="F103" s="84" t="s">
        <v>489</v>
      </c>
      <c r="G103" s="131">
        <v>185</v>
      </c>
      <c r="H103" s="84"/>
      <c r="I103" s="305"/>
      <c r="J103" s="303">
        <f t="shared" si="1"/>
        <v>0</v>
      </c>
      <c r="P103" s="180"/>
    </row>
    <row r="104" spans="1:16" s="122" customFormat="1" ht="15">
      <c r="A104" s="84"/>
      <c r="B104" s="130" t="s">
        <v>491</v>
      </c>
      <c r="C104" s="130" t="s">
        <v>182</v>
      </c>
      <c r="D104" s="84"/>
      <c r="E104" s="84"/>
      <c r="F104" s="84" t="s">
        <v>489</v>
      </c>
      <c r="G104" s="131">
        <v>185</v>
      </c>
      <c r="H104" s="84"/>
      <c r="I104" s="305"/>
      <c r="J104" s="303">
        <f t="shared" si="1"/>
        <v>0</v>
      </c>
      <c r="P104" s="180"/>
    </row>
    <row r="105" spans="1:16" s="122" customFormat="1" ht="15">
      <c r="A105" s="94" t="s">
        <v>365</v>
      </c>
      <c r="B105" s="117" t="s">
        <v>492</v>
      </c>
      <c r="C105" s="132"/>
      <c r="D105" s="84"/>
      <c r="E105" s="84"/>
      <c r="F105" s="94"/>
      <c r="G105" s="127">
        <f>G106+G107+G108</f>
        <v>345</v>
      </c>
      <c r="H105" s="84"/>
      <c r="I105" s="305">
        <f>I106+I107+I108</f>
        <v>0</v>
      </c>
      <c r="J105" s="303">
        <f t="shared" si="1"/>
        <v>0</v>
      </c>
      <c r="P105" s="180"/>
    </row>
    <row r="106" spans="1:16" s="122" customFormat="1" ht="15">
      <c r="A106" s="84"/>
      <c r="B106" s="131" t="s">
        <v>493</v>
      </c>
      <c r="C106" s="130" t="s">
        <v>202</v>
      </c>
      <c r="D106" s="84"/>
      <c r="E106" s="84"/>
      <c r="F106" s="84" t="s">
        <v>489</v>
      </c>
      <c r="G106" s="131">
        <v>115</v>
      </c>
      <c r="H106" s="84"/>
      <c r="I106" s="305"/>
      <c r="J106" s="303">
        <f t="shared" si="1"/>
        <v>0</v>
      </c>
      <c r="P106" s="180"/>
    </row>
    <row r="107" spans="1:16" s="122" customFormat="1" ht="15">
      <c r="A107" s="84"/>
      <c r="B107" s="131" t="s">
        <v>494</v>
      </c>
      <c r="C107" s="130" t="s">
        <v>182</v>
      </c>
      <c r="D107" s="84"/>
      <c r="E107" s="84"/>
      <c r="F107" s="84" t="s">
        <v>489</v>
      </c>
      <c r="G107" s="131">
        <v>115</v>
      </c>
      <c r="H107" s="84"/>
      <c r="I107" s="305"/>
      <c r="J107" s="303">
        <f t="shared" si="1"/>
        <v>0</v>
      </c>
      <c r="P107" s="180"/>
    </row>
    <row r="108" spans="1:16" s="122" customFormat="1" ht="15">
      <c r="A108" s="84"/>
      <c r="B108" s="130" t="s">
        <v>495</v>
      </c>
      <c r="C108" s="130" t="s">
        <v>217</v>
      </c>
      <c r="D108" s="84"/>
      <c r="E108" s="84"/>
      <c r="F108" s="84" t="s">
        <v>489</v>
      </c>
      <c r="G108" s="131">
        <v>115</v>
      </c>
      <c r="H108" s="130"/>
      <c r="I108" s="305"/>
      <c r="J108" s="303">
        <f t="shared" si="1"/>
        <v>0</v>
      </c>
      <c r="P108" s="180"/>
    </row>
    <row r="109" spans="1:16" s="122" customFormat="1" ht="15">
      <c r="A109" s="94" t="s">
        <v>365</v>
      </c>
      <c r="B109" s="117" t="s">
        <v>496</v>
      </c>
      <c r="C109" s="132"/>
      <c r="D109" s="84"/>
      <c r="E109" s="84"/>
      <c r="F109" s="89" t="s">
        <v>487</v>
      </c>
      <c r="G109" s="127">
        <f>G110+G111+G112</f>
        <v>555</v>
      </c>
      <c r="H109" s="130"/>
      <c r="I109" s="305">
        <f>I110+I111+I112</f>
        <v>0</v>
      </c>
      <c r="J109" s="303">
        <f t="shared" si="1"/>
        <v>0</v>
      </c>
      <c r="P109" s="180"/>
    </row>
    <row r="110" spans="1:16" s="122" customFormat="1" ht="15">
      <c r="A110" s="84"/>
      <c r="B110" s="130" t="s">
        <v>497</v>
      </c>
      <c r="C110" s="130" t="s">
        <v>187</v>
      </c>
      <c r="D110" s="84"/>
      <c r="E110" s="84"/>
      <c r="F110" s="84" t="s">
        <v>489</v>
      </c>
      <c r="G110" s="131">
        <v>185</v>
      </c>
      <c r="H110" s="130"/>
      <c r="I110" s="305"/>
      <c r="J110" s="303">
        <f t="shared" si="1"/>
        <v>0</v>
      </c>
      <c r="P110" s="180"/>
    </row>
    <row r="111" spans="1:16" s="122" customFormat="1" ht="15">
      <c r="A111" s="84"/>
      <c r="B111" s="130" t="s">
        <v>498</v>
      </c>
      <c r="C111" s="130" t="s">
        <v>217</v>
      </c>
      <c r="D111" s="84"/>
      <c r="E111" s="84"/>
      <c r="F111" s="84" t="s">
        <v>489</v>
      </c>
      <c r="G111" s="131">
        <v>185</v>
      </c>
      <c r="H111" s="130"/>
      <c r="I111" s="305"/>
      <c r="J111" s="303">
        <f t="shared" si="1"/>
        <v>0</v>
      </c>
      <c r="P111" s="180"/>
    </row>
    <row r="112" spans="1:16" s="122" customFormat="1" ht="15">
      <c r="A112" s="84"/>
      <c r="B112" s="130" t="s">
        <v>499</v>
      </c>
      <c r="C112" s="130" t="s">
        <v>182</v>
      </c>
      <c r="D112" s="84"/>
      <c r="E112" s="84"/>
      <c r="F112" s="84" t="s">
        <v>489</v>
      </c>
      <c r="G112" s="131">
        <v>185</v>
      </c>
      <c r="H112" s="130"/>
      <c r="I112" s="305"/>
      <c r="J112" s="303">
        <f t="shared" si="1"/>
        <v>0</v>
      </c>
      <c r="P112" s="180"/>
    </row>
    <row r="113" spans="1:16" s="161" customFormat="1" ht="15">
      <c r="A113" s="89">
        <v>5</v>
      </c>
      <c r="B113" s="117" t="s">
        <v>500</v>
      </c>
      <c r="C113" s="117"/>
      <c r="D113" s="84"/>
      <c r="E113" s="84"/>
      <c r="F113" s="89"/>
      <c r="G113" s="127">
        <f>SUM(G114:G116)</f>
        <v>300</v>
      </c>
      <c r="H113" s="130" t="s">
        <v>501</v>
      </c>
      <c r="I113" s="305">
        <f>I114+I115+I116</f>
        <v>0</v>
      </c>
      <c r="J113" s="303">
        <f t="shared" si="1"/>
        <v>0</v>
      </c>
      <c r="P113" s="183"/>
    </row>
    <row r="114" spans="1:16" s="161" customFormat="1" ht="30">
      <c r="A114" s="84"/>
      <c r="B114" s="85" t="s">
        <v>502</v>
      </c>
      <c r="C114" s="130" t="s">
        <v>182</v>
      </c>
      <c r="D114" s="84"/>
      <c r="E114" s="84"/>
      <c r="F114" s="84" t="s">
        <v>503</v>
      </c>
      <c r="G114" s="131">
        <v>100</v>
      </c>
      <c r="H114" s="130"/>
      <c r="I114" s="305"/>
      <c r="J114" s="303">
        <f t="shared" si="1"/>
        <v>0</v>
      </c>
      <c r="P114" s="183"/>
    </row>
    <row r="115" spans="1:16" s="161" customFormat="1" ht="30">
      <c r="A115" s="84"/>
      <c r="B115" s="85" t="s">
        <v>504</v>
      </c>
      <c r="C115" s="130" t="s">
        <v>187</v>
      </c>
      <c r="D115" s="84"/>
      <c r="E115" s="84"/>
      <c r="F115" s="84" t="s">
        <v>503</v>
      </c>
      <c r="G115" s="131">
        <v>100</v>
      </c>
      <c r="H115" s="130"/>
      <c r="I115" s="305"/>
      <c r="J115" s="303">
        <f t="shared" si="1"/>
        <v>0</v>
      </c>
      <c r="P115" s="183"/>
    </row>
    <row r="116" spans="1:16" s="161" customFormat="1" ht="30">
      <c r="A116" s="170"/>
      <c r="B116" s="171" t="s">
        <v>505</v>
      </c>
      <c r="C116" s="172" t="s">
        <v>217</v>
      </c>
      <c r="D116" s="170"/>
      <c r="E116" s="170"/>
      <c r="F116" s="170" t="s">
        <v>503</v>
      </c>
      <c r="G116" s="173">
        <v>100</v>
      </c>
      <c r="H116" s="172"/>
      <c r="I116" s="306"/>
      <c r="J116" s="303">
        <f t="shared" si="1"/>
        <v>0</v>
      </c>
      <c r="P116" s="183"/>
    </row>
    <row r="117" spans="1:16" s="161" customFormat="1" ht="45">
      <c r="A117" s="89">
        <v>6</v>
      </c>
      <c r="B117" s="320" t="s">
        <v>553</v>
      </c>
      <c r="C117" s="89"/>
      <c r="D117" s="84"/>
      <c r="E117" s="84"/>
      <c r="F117" s="89"/>
      <c r="G117" s="115">
        <f>G118+G119+G120+G121+G122</f>
        <v>870</v>
      </c>
      <c r="H117" s="89" t="s">
        <v>460</v>
      </c>
      <c r="I117" s="350"/>
      <c r="J117" s="303">
        <f t="shared" si="1"/>
        <v>0</v>
      </c>
      <c r="P117" s="183"/>
    </row>
    <row r="118" spans="1:16" s="161" customFormat="1" ht="45">
      <c r="A118" s="84"/>
      <c r="B118" s="321" t="s">
        <v>554</v>
      </c>
      <c r="C118" s="84"/>
      <c r="D118" s="84"/>
      <c r="E118" s="84"/>
      <c r="F118" s="84" t="s">
        <v>487</v>
      </c>
      <c r="G118" s="84">
        <v>420</v>
      </c>
      <c r="H118" s="84"/>
      <c r="I118" s="305"/>
      <c r="J118" s="303">
        <f t="shared" si="1"/>
        <v>0</v>
      </c>
      <c r="P118" s="183"/>
    </row>
    <row r="119" spans="1:16" s="161" customFormat="1" ht="30">
      <c r="A119" s="84"/>
      <c r="B119" s="321" t="s">
        <v>555</v>
      </c>
      <c r="C119" s="322" t="s">
        <v>557</v>
      </c>
      <c r="D119" s="322"/>
      <c r="E119" s="322"/>
      <c r="F119" s="84" t="s">
        <v>556</v>
      </c>
      <c r="G119" s="84">
        <v>105</v>
      </c>
      <c r="H119" s="84"/>
      <c r="I119" s="305"/>
      <c r="J119" s="303">
        <f t="shared" si="1"/>
        <v>0</v>
      </c>
      <c r="P119" s="183"/>
    </row>
    <row r="120" spans="1:16" s="161" customFormat="1" ht="15">
      <c r="A120" s="84"/>
      <c r="B120" s="321" t="s">
        <v>558</v>
      </c>
      <c r="C120" s="84"/>
      <c r="D120" s="84"/>
      <c r="E120" s="84"/>
      <c r="F120" s="84"/>
      <c r="G120" s="84">
        <v>100</v>
      </c>
      <c r="H120" s="84"/>
      <c r="I120" s="305"/>
      <c r="J120" s="303">
        <f t="shared" si="1"/>
        <v>0</v>
      </c>
      <c r="P120" s="183"/>
    </row>
    <row r="121" spans="1:16" s="161" customFormat="1" ht="15">
      <c r="A121" s="84"/>
      <c r="B121" s="321" t="s">
        <v>559</v>
      </c>
      <c r="C121" s="84"/>
      <c r="D121" s="84"/>
      <c r="E121" s="84"/>
      <c r="F121" s="84"/>
      <c r="G121" s="84">
        <v>95</v>
      </c>
      <c r="H121" s="84"/>
      <c r="I121" s="305"/>
      <c r="J121" s="303">
        <f t="shared" si="1"/>
        <v>0</v>
      </c>
      <c r="P121" s="183"/>
    </row>
    <row r="122" spans="1:16" s="161" customFormat="1" ht="30">
      <c r="A122" s="170"/>
      <c r="B122" s="323" t="s">
        <v>560</v>
      </c>
      <c r="C122" s="170"/>
      <c r="D122" s="170"/>
      <c r="E122" s="170"/>
      <c r="F122" s="170"/>
      <c r="G122" s="170">
        <v>150</v>
      </c>
      <c r="H122" s="170"/>
      <c r="I122" s="306"/>
      <c r="J122" s="303">
        <f t="shared" si="1"/>
        <v>0</v>
      </c>
      <c r="P122" s="183"/>
    </row>
    <row r="123" spans="1:16" s="161" customFormat="1" ht="15">
      <c r="A123" s="84">
        <v>7</v>
      </c>
      <c r="B123" s="320" t="s">
        <v>561</v>
      </c>
      <c r="C123" s="84"/>
      <c r="D123" s="84"/>
      <c r="E123" s="84"/>
      <c r="F123" s="84"/>
      <c r="G123" s="169">
        <f>G124+G125+G126+G127+G128+G129+G130+G131</f>
        <v>2825</v>
      </c>
      <c r="H123" s="89" t="s">
        <v>460</v>
      </c>
      <c r="I123" s="305"/>
      <c r="J123" s="303">
        <f t="shared" si="1"/>
        <v>0</v>
      </c>
      <c r="P123" s="183"/>
    </row>
    <row r="124" spans="1:16" s="161" customFormat="1" ht="45">
      <c r="A124" s="84"/>
      <c r="B124" s="321" t="s">
        <v>562</v>
      </c>
      <c r="C124" s="84"/>
      <c r="D124" s="84"/>
      <c r="E124" s="84"/>
      <c r="F124" s="84"/>
      <c r="G124" s="84">
        <v>250</v>
      </c>
      <c r="H124" s="84"/>
      <c r="I124" s="305"/>
      <c r="J124" s="303">
        <f t="shared" si="1"/>
        <v>0</v>
      </c>
      <c r="P124" s="183"/>
    </row>
    <row r="125" spans="1:16" s="161" customFormat="1" ht="15">
      <c r="A125" s="84"/>
      <c r="B125" s="321" t="s">
        <v>563</v>
      </c>
      <c r="C125" s="84"/>
      <c r="D125" s="84"/>
      <c r="E125" s="84"/>
      <c r="F125" s="84"/>
      <c r="G125" s="84">
        <v>220</v>
      </c>
      <c r="H125" s="84"/>
      <c r="I125" s="305"/>
      <c r="J125" s="303">
        <f t="shared" si="1"/>
        <v>0</v>
      </c>
      <c r="P125" s="183"/>
    </row>
    <row r="126" spans="1:16" s="161" customFormat="1" ht="45">
      <c r="A126" s="84"/>
      <c r="B126" s="321" t="s">
        <v>564</v>
      </c>
      <c r="C126" s="322" t="s">
        <v>565</v>
      </c>
      <c r="D126" s="322"/>
      <c r="E126" s="322"/>
      <c r="F126" s="84"/>
      <c r="G126" s="84">
        <v>350</v>
      </c>
      <c r="H126" s="84"/>
      <c r="I126" s="305"/>
      <c r="J126" s="303">
        <f t="shared" si="1"/>
        <v>0</v>
      </c>
      <c r="P126" s="183"/>
    </row>
    <row r="127" spans="1:16" s="161" customFormat="1" ht="75">
      <c r="A127" s="84"/>
      <c r="B127" s="321" t="s">
        <v>566</v>
      </c>
      <c r="C127" s="322" t="s">
        <v>567</v>
      </c>
      <c r="D127" s="322"/>
      <c r="E127" s="322"/>
      <c r="F127" s="322" t="s">
        <v>487</v>
      </c>
      <c r="G127" s="84">
        <v>420</v>
      </c>
      <c r="H127" s="84"/>
      <c r="I127" s="305"/>
      <c r="J127" s="303">
        <f t="shared" si="1"/>
        <v>0</v>
      </c>
      <c r="P127" s="183"/>
    </row>
    <row r="128" spans="1:16" s="161" customFormat="1" ht="45">
      <c r="A128" s="84"/>
      <c r="B128" s="321" t="s">
        <v>568</v>
      </c>
      <c r="C128" s="322" t="s">
        <v>569</v>
      </c>
      <c r="D128" s="322"/>
      <c r="E128" s="322"/>
      <c r="F128" s="322" t="s">
        <v>570</v>
      </c>
      <c r="G128" s="322">
        <v>140</v>
      </c>
      <c r="H128" s="84"/>
      <c r="I128" s="305"/>
      <c r="J128" s="303">
        <f t="shared" si="1"/>
        <v>0</v>
      </c>
      <c r="P128" s="183"/>
    </row>
    <row r="129" spans="1:16" s="161" customFormat="1" ht="30">
      <c r="A129" s="84"/>
      <c r="B129" s="321" t="s">
        <v>571</v>
      </c>
      <c r="C129" s="322" t="s">
        <v>557</v>
      </c>
      <c r="D129" s="322"/>
      <c r="E129" s="322"/>
      <c r="F129" s="322" t="s">
        <v>572</v>
      </c>
      <c r="G129" s="322">
        <v>105</v>
      </c>
      <c r="H129" s="84"/>
      <c r="I129" s="305"/>
      <c r="J129" s="303">
        <f t="shared" si="1"/>
        <v>0</v>
      </c>
      <c r="P129" s="183"/>
    </row>
    <row r="130" spans="1:16" s="161" customFormat="1" ht="75">
      <c r="A130" s="84"/>
      <c r="B130" s="321" t="s">
        <v>573</v>
      </c>
      <c r="C130" s="322" t="s">
        <v>567</v>
      </c>
      <c r="D130" s="322"/>
      <c r="E130" s="322"/>
      <c r="F130" s="322" t="s">
        <v>574</v>
      </c>
      <c r="G130" s="322">
        <v>450</v>
      </c>
      <c r="H130" s="84"/>
      <c r="I130" s="305"/>
      <c r="J130" s="303">
        <f t="shared" si="1"/>
        <v>0</v>
      </c>
      <c r="P130" s="183"/>
    </row>
    <row r="131" spans="1:16" s="161" customFormat="1" ht="90">
      <c r="A131" s="84"/>
      <c r="B131" s="321" t="s">
        <v>575</v>
      </c>
      <c r="C131" s="322" t="s">
        <v>576</v>
      </c>
      <c r="D131" s="322"/>
      <c r="E131" s="322"/>
      <c r="F131" s="322" t="s">
        <v>577</v>
      </c>
      <c r="G131" s="322">
        <v>890</v>
      </c>
      <c r="H131" s="84"/>
      <c r="I131" s="305"/>
      <c r="J131" s="303">
        <f t="shared" si="1"/>
        <v>0</v>
      </c>
      <c r="P131" s="183"/>
    </row>
    <row r="132" spans="1:16" s="122" customFormat="1" ht="30">
      <c r="A132" s="324" t="s">
        <v>36</v>
      </c>
      <c r="B132" s="325" t="s">
        <v>506</v>
      </c>
      <c r="C132" s="90"/>
      <c r="D132" s="81"/>
      <c r="E132" s="81"/>
      <c r="F132" s="89"/>
      <c r="G132" s="113">
        <v>12700</v>
      </c>
      <c r="H132" s="326"/>
      <c r="I132" s="303">
        <f>I133</f>
        <v>0</v>
      </c>
      <c r="J132" s="303">
        <f t="shared" si="1"/>
        <v>0</v>
      </c>
      <c r="K132" s="174"/>
      <c r="L132" s="174"/>
      <c r="N132" s="121"/>
      <c r="P132" s="180"/>
    </row>
    <row r="133" spans="1:16" s="151" customFormat="1" ht="90">
      <c r="A133" s="85"/>
      <c r="B133" s="114" t="s">
        <v>507</v>
      </c>
      <c r="C133" s="81" t="s">
        <v>508</v>
      </c>
      <c r="D133" s="81"/>
      <c r="E133" s="81"/>
      <c r="F133" s="84"/>
      <c r="G133" s="104">
        <v>12700</v>
      </c>
      <c r="H133" s="326" t="s">
        <v>509</v>
      </c>
      <c r="I133" s="303"/>
      <c r="J133" s="303">
        <f t="shared" si="1"/>
        <v>0</v>
      </c>
      <c r="P133" s="184"/>
    </row>
    <row r="134" spans="1:16" s="122" customFormat="1" ht="42.75">
      <c r="A134" s="89" t="s">
        <v>510</v>
      </c>
      <c r="B134" s="116" t="s">
        <v>511</v>
      </c>
      <c r="C134" s="187" t="s">
        <v>377</v>
      </c>
      <c r="D134" s="91">
        <v>12</v>
      </c>
      <c r="E134" s="91"/>
      <c r="F134" s="94"/>
      <c r="G134" s="327">
        <f>G135+G137+G139</f>
        <v>393</v>
      </c>
      <c r="H134" s="94"/>
      <c r="I134" s="305">
        <f>I135+I137+I139</f>
        <v>0</v>
      </c>
      <c r="J134" s="303">
        <f t="shared" si="1"/>
        <v>0</v>
      </c>
      <c r="L134" s="121"/>
      <c r="M134" s="412"/>
      <c r="P134" s="180"/>
    </row>
    <row r="135" spans="1:16" s="122" customFormat="1" ht="30">
      <c r="A135" s="91" t="s">
        <v>365</v>
      </c>
      <c r="B135" s="85" t="s">
        <v>512</v>
      </c>
      <c r="C135" s="91"/>
      <c r="D135" s="91"/>
      <c r="E135" s="91"/>
      <c r="F135" s="91"/>
      <c r="G135" s="328">
        <v>123</v>
      </c>
      <c r="H135" s="326" t="s">
        <v>509</v>
      </c>
      <c r="I135" s="303">
        <f>I136</f>
        <v>0</v>
      </c>
      <c r="J135" s="303">
        <f t="shared" si="1"/>
        <v>0</v>
      </c>
      <c r="P135" s="180"/>
    </row>
    <row r="136" spans="1:16" s="122" customFormat="1" ht="75">
      <c r="A136" s="324"/>
      <c r="B136" s="95" t="s">
        <v>513</v>
      </c>
      <c r="C136" s="96"/>
      <c r="D136" s="91"/>
      <c r="E136" s="91"/>
      <c r="F136" s="94"/>
      <c r="G136" s="129">
        <v>123</v>
      </c>
      <c r="H136" s="329"/>
      <c r="I136" s="303"/>
      <c r="J136" s="303">
        <f t="shared" ref="J136:J150" si="2">I136/G136%</f>
        <v>0</v>
      </c>
      <c r="P136" s="180"/>
    </row>
    <row r="137" spans="1:16" s="122" customFormat="1" ht="30">
      <c r="A137" s="91" t="s">
        <v>365</v>
      </c>
      <c r="B137" s="85" t="s">
        <v>514</v>
      </c>
      <c r="C137" s="91"/>
      <c r="D137" s="91"/>
      <c r="E137" s="91"/>
      <c r="F137" s="84"/>
      <c r="G137" s="129">
        <v>250</v>
      </c>
      <c r="H137" s="326" t="s">
        <v>509</v>
      </c>
      <c r="I137" s="303">
        <f>I138</f>
        <v>0</v>
      </c>
      <c r="J137" s="303">
        <f t="shared" si="2"/>
        <v>0</v>
      </c>
      <c r="P137" s="180"/>
    </row>
    <row r="138" spans="1:16" s="122" customFormat="1" ht="60">
      <c r="A138" s="324"/>
      <c r="B138" s="95" t="s">
        <v>515</v>
      </c>
      <c r="C138" s="96"/>
      <c r="D138" s="91"/>
      <c r="E138" s="91"/>
      <c r="F138" s="94"/>
      <c r="G138" s="129">
        <v>270</v>
      </c>
      <c r="H138" s="329"/>
      <c r="I138" s="303"/>
      <c r="J138" s="303">
        <f t="shared" si="2"/>
        <v>0</v>
      </c>
      <c r="P138" s="180"/>
    </row>
    <row r="139" spans="1:16" s="122" customFormat="1" ht="15">
      <c r="A139" s="91" t="s">
        <v>365</v>
      </c>
      <c r="B139" s="93" t="s">
        <v>516</v>
      </c>
      <c r="C139" s="84"/>
      <c r="D139" s="84"/>
      <c r="E139" s="84"/>
      <c r="F139" s="133"/>
      <c r="G139" s="131">
        <v>20</v>
      </c>
      <c r="H139" s="84" t="s">
        <v>369</v>
      </c>
      <c r="I139" s="305"/>
      <c r="J139" s="303">
        <f t="shared" si="2"/>
        <v>0</v>
      </c>
      <c r="P139" s="180"/>
    </row>
    <row r="140" spans="1:16" s="341" customFormat="1" ht="42.75">
      <c r="A140" s="338">
        <v>8</v>
      </c>
      <c r="B140" s="374" t="s">
        <v>517</v>
      </c>
      <c r="C140" s="169"/>
      <c r="D140" s="169"/>
      <c r="E140" s="169"/>
      <c r="F140" s="169"/>
      <c r="G140" s="381">
        <f>G141+G149</f>
        <v>811</v>
      </c>
      <c r="H140" s="169"/>
      <c r="I140" s="350">
        <f>I141+I149</f>
        <v>276</v>
      </c>
      <c r="J140" s="354">
        <f t="shared" si="2"/>
        <v>34.03205918618989</v>
      </c>
      <c r="M140" s="355"/>
      <c r="P140" s="342"/>
    </row>
    <row r="141" spans="1:16" s="122" customFormat="1" ht="105">
      <c r="A141" s="84" t="s">
        <v>445</v>
      </c>
      <c r="B141" s="85" t="s">
        <v>518</v>
      </c>
      <c r="C141" s="94"/>
      <c r="D141" s="84"/>
      <c r="E141" s="84"/>
      <c r="F141" s="94"/>
      <c r="G141" s="78">
        <v>571</v>
      </c>
      <c r="H141" s="94"/>
      <c r="I141" s="305">
        <f>I142+I145+I148</f>
        <v>276</v>
      </c>
      <c r="J141" s="303">
        <f t="shared" si="2"/>
        <v>48.33625218914186</v>
      </c>
      <c r="M141" s="412"/>
      <c r="P141" s="180"/>
    </row>
    <row r="142" spans="1:16" ht="30">
      <c r="A142" s="84" t="s">
        <v>365</v>
      </c>
      <c r="B142" s="85" t="s">
        <v>519</v>
      </c>
      <c r="C142" s="91"/>
      <c r="D142" s="91"/>
      <c r="E142" s="91"/>
      <c r="F142" s="133"/>
      <c r="G142" s="131">
        <v>274</v>
      </c>
      <c r="H142" s="84" t="s">
        <v>369</v>
      </c>
      <c r="I142" s="305">
        <f>I143+I144</f>
        <v>142</v>
      </c>
      <c r="J142" s="303">
        <f t="shared" si="2"/>
        <v>51.824817518248175</v>
      </c>
    </row>
    <row r="143" spans="1:16">
      <c r="A143" s="84"/>
      <c r="B143" s="134" t="s">
        <v>520</v>
      </c>
      <c r="C143" s="135"/>
      <c r="D143" s="313"/>
      <c r="E143" s="313"/>
      <c r="F143" s="136" t="s">
        <v>521</v>
      </c>
      <c r="G143" s="348">
        <v>142</v>
      </c>
      <c r="H143" s="84"/>
      <c r="I143" s="305">
        <v>142</v>
      </c>
      <c r="J143" s="303">
        <f t="shared" si="2"/>
        <v>100</v>
      </c>
    </row>
    <row r="144" spans="1:16">
      <c r="A144" s="84"/>
      <c r="B144" s="134" t="s">
        <v>522</v>
      </c>
      <c r="C144" s="137"/>
      <c r="D144" s="344"/>
      <c r="E144" s="344"/>
      <c r="F144" s="136" t="s">
        <v>523</v>
      </c>
      <c r="G144" s="349">
        <v>132</v>
      </c>
      <c r="H144" s="84"/>
      <c r="I144" s="305"/>
      <c r="J144" s="303">
        <f t="shared" si="2"/>
        <v>0</v>
      </c>
    </row>
    <row r="145" spans="1:14" ht="30">
      <c r="A145" s="84" t="s">
        <v>365</v>
      </c>
      <c r="B145" s="85" t="s">
        <v>524</v>
      </c>
      <c r="C145" s="84"/>
      <c r="D145" s="84"/>
      <c r="E145" s="84"/>
      <c r="F145" s="91"/>
      <c r="G145" s="131">
        <v>217</v>
      </c>
      <c r="H145" s="84" t="s">
        <v>525</v>
      </c>
      <c r="I145" s="305">
        <f>I146+I147</f>
        <v>134</v>
      </c>
      <c r="J145" s="303">
        <f t="shared" si="2"/>
        <v>61.751152073732719</v>
      </c>
      <c r="M145" s="415"/>
      <c r="N145" s="415"/>
    </row>
    <row r="146" spans="1:14" ht="25.5">
      <c r="A146" s="84"/>
      <c r="B146" s="134" t="s">
        <v>526</v>
      </c>
      <c r="C146" s="137" t="s">
        <v>377</v>
      </c>
      <c r="D146" s="344"/>
      <c r="E146" s="344"/>
      <c r="F146" s="135" t="s">
        <v>527</v>
      </c>
      <c r="G146" s="348">
        <v>157</v>
      </c>
      <c r="H146" s="84"/>
      <c r="I146" s="305">
        <v>100</v>
      </c>
      <c r="J146" s="303">
        <f t="shared" si="2"/>
        <v>63.694267515923563</v>
      </c>
    </row>
    <row r="147" spans="1:14">
      <c r="A147" s="84"/>
      <c r="B147" s="134" t="s">
        <v>528</v>
      </c>
      <c r="C147" s="137" t="s">
        <v>377</v>
      </c>
      <c r="D147" s="344"/>
      <c r="E147" s="344"/>
      <c r="F147" s="135" t="s">
        <v>529</v>
      </c>
      <c r="G147" s="348">
        <v>60</v>
      </c>
      <c r="H147" s="84"/>
      <c r="I147" s="305">
        <v>34</v>
      </c>
      <c r="J147" s="303">
        <f t="shared" si="2"/>
        <v>56.666666666666671</v>
      </c>
    </row>
    <row r="148" spans="1:14" ht="45">
      <c r="A148" s="91" t="s">
        <v>365</v>
      </c>
      <c r="B148" s="95" t="s">
        <v>530</v>
      </c>
      <c r="C148" s="84"/>
      <c r="D148" s="84"/>
      <c r="E148" s="84"/>
      <c r="F148" s="96" t="s">
        <v>531</v>
      </c>
      <c r="G148" s="131">
        <v>80</v>
      </c>
      <c r="H148" s="91" t="s">
        <v>532</v>
      </c>
      <c r="I148" s="303"/>
      <c r="J148" s="303">
        <f t="shared" si="2"/>
        <v>0</v>
      </c>
    </row>
    <row r="149" spans="1:14" ht="30">
      <c r="A149" s="91" t="s">
        <v>510</v>
      </c>
      <c r="B149" s="85" t="s">
        <v>533</v>
      </c>
      <c r="C149" s="84" t="s">
        <v>377</v>
      </c>
      <c r="D149" s="84"/>
      <c r="E149" s="84"/>
      <c r="F149" s="133" t="s">
        <v>534</v>
      </c>
      <c r="G149" s="127">
        <v>240</v>
      </c>
      <c r="H149" s="84" t="s">
        <v>369</v>
      </c>
      <c r="I149" s="305">
        <f>I150</f>
        <v>0</v>
      </c>
      <c r="J149" s="303">
        <f t="shared" si="2"/>
        <v>0</v>
      </c>
    </row>
    <row r="150" spans="1:14" ht="30">
      <c r="A150" s="91"/>
      <c r="B150" s="95" t="s">
        <v>535</v>
      </c>
      <c r="C150" s="94"/>
      <c r="D150" s="84"/>
      <c r="E150" s="84"/>
      <c r="F150" s="133"/>
      <c r="G150" s="131">
        <v>240</v>
      </c>
      <c r="H150" s="84" t="s">
        <v>369</v>
      </c>
      <c r="I150" s="305"/>
      <c r="J150" s="303">
        <f t="shared" si="2"/>
        <v>0</v>
      </c>
    </row>
  </sheetData>
  <mergeCells count="15">
    <mergeCell ref="C19:C20"/>
    <mergeCell ref="H19:H20"/>
    <mergeCell ref="I5:I6"/>
    <mergeCell ref="J5:J6"/>
    <mergeCell ref="A1:J1"/>
    <mergeCell ref="A2:J2"/>
    <mergeCell ref="A3:J3"/>
    <mergeCell ref="H4:J4"/>
    <mergeCell ref="A5:A6"/>
    <mergeCell ref="B5:B6"/>
    <mergeCell ref="C5:C6"/>
    <mergeCell ref="F5:F6"/>
    <mergeCell ref="G5:G6"/>
    <mergeCell ref="H5:H6"/>
    <mergeCell ref="D5:E5"/>
  </mergeCells>
  <pageMargins left="0.14000000000000001" right="0" top="3.937007874015748E-2" bottom="3.937007874015748E-2" header="0.15" footer="0.15"/>
  <pageSetup paperSize="9" scale="94" orientation="landscape"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Bieu CKGN (ko in)</vt:lpstr>
      <vt:lpstr>foxz</vt:lpstr>
      <vt:lpstr>BIểu tổng</vt:lpstr>
      <vt:lpstr>Đầu tư</vt:lpstr>
      <vt:lpstr>Sheet1</vt:lpstr>
      <vt:lpstr>Sự nghiệp</vt:lpstr>
      <vt:lpstr>'Đầu tư'!Print_Area</vt:lpstr>
      <vt:lpstr>'Bieu CKGN (ko in)'!Print_Titles</vt:lpstr>
      <vt:lpstr>'Đầu tư'!Print_Titles</vt:lpstr>
      <vt:lpstr>'Sự nghiệp'!Print_Titles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HOANG</dc:creator>
  <cp:lastModifiedBy>Nguyen </cp:lastModifiedBy>
  <cp:lastPrinted>2023-09-12T02:44:05Z</cp:lastPrinted>
  <dcterms:created xsi:type="dcterms:W3CDTF">2022-01-17T07:13:25Z</dcterms:created>
  <dcterms:modified xsi:type="dcterms:W3CDTF">2023-09-13T20:45:43Z</dcterms:modified>
</cp:coreProperties>
</file>