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160" tabRatio="955" firstSheet="1" activeTab="2"/>
  </bookViews>
  <sheets>
    <sheet name="BC cam ket" sheetId="1" state="hidden" r:id="rId1"/>
    <sheet name="TH" sheetId="20" r:id="rId2"/>
    <sheet name="Bieu bc dinh ky" sheetId="4" r:id="rId3"/>
    <sheet name="1.BQL" sheetId="5" state="hidden" r:id="rId4"/>
    <sheet name="2. UBND Thị trấn" sheetId="6" state="hidden" r:id="rId5"/>
    <sheet name="3.UBND xã Bum Nưa" sheetId="7" state="hidden" r:id="rId6"/>
    <sheet name="4.UBND xã Vàng San" sheetId="8" state="hidden" r:id="rId7"/>
    <sheet name="5.UBND xã Can Hồ" sheetId="9" state="hidden" r:id="rId8"/>
    <sheet name="6.UBND xã Pa Vê Sủ" sheetId="10" state="hidden" r:id="rId9"/>
    <sheet name="6.UBND xã Bum Tở" sheetId="11" state="hidden" r:id="rId10"/>
    <sheet name="7.UBND xã Mường Tè" sheetId="12" state="hidden" r:id="rId11"/>
    <sheet name="8.UBND xã Pa Ủ" sheetId="13" state="hidden" r:id="rId12"/>
    <sheet name="9.UBND xã Tá Bạ" sheetId="14" state="hidden" r:id="rId13"/>
    <sheet name="10.UBND xã Ka Lăng" sheetId="15" state="hidden" r:id="rId14"/>
    <sheet name="11.UBND xã Thu Lũm" sheetId="16" state="hidden" r:id="rId15"/>
    <sheet name="12.UBND xã Nậm Khao" sheetId="17" state="hidden" r:id="rId16"/>
    <sheet name="12.UBND xã Tà Tổng" sheetId="18" state="hidden" r:id="rId17"/>
    <sheet name="13.UBND xã Mù Cả" sheetId="19" state="hidden" r:id="rId18"/>
  </sheets>
  <definedNames>
    <definedName name="_xlnm.Print_Area" localSheetId="0">'BC cam ket'!$A$1:$S$18</definedName>
    <definedName name="_xlnm.Print_Area" localSheetId="2">'Bieu bc dinh ky'!$A$1:$P$188</definedName>
    <definedName name="_xlnm.Print_Titles" localSheetId="3">'1.BQL'!$3:$3</definedName>
    <definedName name="_xlnm.Print_Titles" localSheetId="13">'10.UBND xã Ka Lăng'!$3:$3</definedName>
    <definedName name="_xlnm.Print_Titles" localSheetId="14">'11.UBND xã Thu Lũm'!$3:$3</definedName>
    <definedName name="_xlnm.Print_Titles" localSheetId="15">'12.UBND xã Nậm Khao'!$3:$3</definedName>
    <definedName name="_xlnm.Print_Titles" localSheetId="16">'12.UBND xã Tà Tổng'!$3:$3</definedName>
    <definedName name="_xlnm.Print_Titles" localSheetId="17">'13.UBND xã Mù Cả'!$3:$3</definedName>
    <definedName name="_xlnm.Print_Titles" localSheetId="4">'2. UBND Thị trấn'!$3:$3</definedName>
    <definedName name="_xlnm.Print_Titles" localSheetId="5">'3.UBND xã Bum Nưa'!$3:$3</definedName>
    <definedName name="_xlnm.Print_Titles" localSheetId="6">'4.UBND xã Vàng San'!$3:$3</definedName>
    <definedName name="_xlnm.Print_Titles" localSheetId="7">'5.UBND xã Can Hồ'!$3:$3</definedName>
    <definedName name="_xlnm.Print_Titles" localSheetId="9">'6.UBND xã Bum Tở'!$3:$3</definedName>
    <definedName name="_xlnm.Print_Titles" localSheetId="8">'6.UBND xã Pa Vê Sủ'!$3:$3</definedName>
    <definedName name="_xlnm.Print_Titles" localSheetId="10">'7.UBND xã Mường Tè'!$3:$3</definedName>
    <definedName name="_xlnm.Print_Titles" localSheetId="11">'8.UBND xã Pa Ủ'!$3:$3</definedName>
    <definedName name="_xlnm.Print_Titles" localSheetId="12">'9.UBND xã Tá Bạ'!$3:$3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4" l="1"/>
  <c r="K57" i="4"/>
  <c r="L57" i="4"/>
  <c r="H180" i="4" l="1"/>
  <c r="H12" i="4"/>
  <c r="H11" i="4" s="1"/>
  <c r="A3" i="20"/>
  <c r="F19" i="20"/>
  <c r="F18" i="20"/>
  <c r="F17" i="20"/>
  <c r="F15" i="20"/>
  <c r="F14" i="20"/>
  <c r="F13" i="20"/>
  <c r="F11" i="20"/>
  <c r="F8" i="20"/>
  <c r="D15" i="20"/>
  <c r="C19" i="20"/>
  <c r="C18" i="20"/>
  <c r="C17" i="20"/>
  <c r="C15" i="20"/>
  <c r="C14" i="20"/>
  <c r="C13" i="20"/>
  <c r="C11" i="20"/>
  <c r="C8" i="20"/>
  <c r="C10" i="20"/>
  <c r="F10" i="20"/>
  <c r="F16" i="20"/>
  <c r="C16" i="20"/>
  <c r="E15" i="20"/>
  <c r="F12" i="20"/>
  <c r="C12" i="20"/>
  <c r="F9" i="20"/>
  <c r="C9" i="20"/>
  <c r="F7" i="20"/>
  <c r="C7" i="20"/>
  <c r="J187" i="4"/>
  <c r="J185" i="4"/>
  <c r="J184" i="4"/>
  <c r="J183" i="4"/>
  <c r="J182" i="4"/>
  <c r="J181" i="4"/>
  <c r="J180" i="4"/>
  <c r="J179" i="4"/>
  <c r="J178" i="4"/>
  <c r="J177" i="4"/>
  <c r="J173" i="4"/>
  <c r="J172" i="4"/>
  <c r="J171" i="4"/>
  <c r="J170" i="4"/>
  <c r="J169" i="4"/>
  <c r="J168" i="4"/>
  <c r="J165" i="4"/>
  <c r="J164" i="4"/>
  <c r="J163" i="4"/>
  <c r="J161" i="4"/>
  <c r="J160" i="4"/>
  <c r="J157" i="4"/>
  <c r="J156" i="4"/>
  <c r="J155" i="4"/>
  <c r="J154" i="4"/>
  <c r="J153" i="4"/>
  <c r="J152" i="4"/>
  <c r="J151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28" i="4"/>
  <c r="J127" i="4"/>
  <c r="J124" i="4"/>
  <c r="J123" i="4"/>
  <c r="J122" i="4"/>
  <c r="J118" i="4"/>
  <c r="J116" i="4"/>
  <c r="J115" i="4"/>
  <c r="J114" i="4"/>
  <c r="J113" i="4"/>
  <c r="J202" i="4" s="1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3" i="4"/>
  <c r="J92" i="4"/>
  <c r="J91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1" i="4"/>
  <c r="J70" i="4"/>
  <c r="J67" i="4"/>
  <c r="J63" i="4"/>
  <c r="J62" i="4"/>
  <c r="J60" i="4"/>
  <c r="J56" i="4"/>
  <c r="J55" i="4"/>
  <c r="J53" i="4"/>
  <c r="J52" i="4"/>
  <c r="J51" i="4"/>
  <c r="J50" i="4"/>
  <c r="J49" i="4"/>
  <c r="J48" i="4"/>
  <c r="J45" i="4"/>
  <c r="J44" i="4"/>
  <c r="J43" i="4"/>
  <c r="J42" i="4"/>
  <c r="J41" i="4"/>
  <c r="J40" i="4"/>
  <c r="J39" i="4"/>
  <c r="J37" i="4"/>
  <c r="J36" i="4"/>
  <c r="J35" i="4"/>
  <c r="J33" i="4"/>
  <c r="J32" i="4"/>
  <c r="J31" i="4"/>
  <c r="J26" i="4"/>
  <c r="J24" i="4"/>
  <c r="J22" i="4"/>
  <c r="J20" i="4"/>
  <c r="J19" i="4"/>
  <c r="J18" i="4"/>
  <c r="J14" i="4"/>
  <c r="F8" i="5" s="1"/>
  <c r="F6" i="5" s="1"/>
  <c r="J13" i="4"/>
  <c r="K18" i="4"/>
  <c r="C13" i="19"/>
  <c r="D13" i="19"/>
  <c r="F13" i="19"/>
  <c r="F12" i="19"/>
  <c r="F11" i="19"/>
  <c r="F10" i="19"/>
  <c r="D12" i="19"/>
  <c r="D11" i="19"/>
  <c r="D10" i="19"/>
  <c r="C12" i="19"/>
  <c r="C11" i="19"/>
  <c r="C10" i="19"/>
  <c r="D8" i="19"/>
  <c r="D7" i="19" s="1"/>
  <c r="C8" i="19"/>
  <c r="C7" i="19"/>
  <c r="C6" i="19"/>
  <c r="E13" i="19"/>
  <c r="E12" i="19"/>
  <c r="E11" i="19"/>
  <c r="E10" i="19"/>
  <c r="C5" i="19"/>
  <c r="C4" i="19"/>
  <c r="C8" i="18"/>
  <c r="D8" i="18"/>
  <c r="F8" i="18"/>
  <c r="F7" i="18"/>
  <c r="F6" i="18"/>
  <c r="D7" i="18"/>
  <c r="D6" i="18"/>
  <c r="C7" i="18"/>
  <c r="C6" i="18"/>
  <c r="E8" i="18"/>
  <c r="E7" i="18"/>
  <c r="E6" i="18"/>
  <c r="F5" i="18"/>
  <c r="D5" i="18"/>
  <c r="C5" i="18"/>
  <c r="E5" i="18"/>
  <c r="F4" i="18"/>
  <c r="D4" i="18"/>
  <c r="C4" i="18"/>
  <c r="E4" i="18"/>
  <c r="C11" i="17"/>
  <c r="D11" i="17"/>
  <c r="F11" i="17" s="1"/>
  <c r="F10" i="17" s="1"/>
  <c r="F9" i="17" s="1"/>
  <c r="F8" i="17" s="1"/>
  <c r="F5" i="17" s="1"/>
  <c r="F4" i="17" s="1"/>
  <c r="D10" i="17"/>
  <c r="D9" i="17" s="1"/>
  <c r="C10" i="17"/>
  <c r="C9" i="17"/>
  <c r="C8" i="17"/>
  <c r="C5" i="17"/>
  <c r="E11" i="17"/>
  <c r="C4" i="17"/>
  <c r="C8" i="16"/>
  <c r="D8" i="16"/>
  <c r="F8" i="16"/>
  <c r="F7" i="16"/>
  <c r="D7" i="16"/>
  <c r="C7" i="16"/>
  <c r="G6" i="16"/>
  <c r="C10" i="16"/>
  <c r="D10" i="16"/>
  <c r="F10" i="16"/>
  <c r="F9" i="16"/>
  <c r="F6" i="16"/>
  <c r="D9" i="16"/>
  <c r="D6" i="16"/>
  <c r="C9" i="16"/>
  <c r="C6" i="16"/>
  <c r="C20" i="16"/>
  <c r="D20" i="16"/>
  <c r="F20" i="16"/>
  <c r="F19" i="16"/>
  <c r="F18" i="16"/>
  <c r="C22" i="16"/>
  <c r="D22" i="16"/>
  <c r="F22" i="16"/>
  <c r="F21" i="16"/>
  <c r="F17" i="16"/>
  <c r="D19" i="16"/>
  <c r="D18" i="16"/>
  <c r="D21" i="16"/>
  <c r="D17" i="16"/>
  <c r="C19" i="16"/>
  <c r="C18" i="16"/>
  <c r="C21" i="16"/>
  <c r="C17" i="16"/>
  <c r="E21" i="16"/>
  <c r="E22" i="16"/>
  <c r="C13" i="16"/>
  <c r="C14" i="16"/>
  <c r="D14" i="16"/>
  <c r="F14" i="16"/>
  <c r="C16" i="16"/>
  <c r="D16" i="16"/>
  <c r="D15" i="16" s="1"/>
  <c r="E15" i="16" s="1"/>
  <c r="C12" i="16"/>
  <c r="C15" i="16"/>
  <c r="C11" i="16"/>
  <c r="E16" i="16"/>
  <c r="E14" i="16"/>
  <c r="E10" i="16"/>
  <c r="E9" i="16"/>
  <c r="E20" i="16"/>
  <c r="E19" i="16"/>
  <c r="E18" i="16"/>
  <c r="E17" i="16"/>
  <c r="E8" i="16"/>
  <c r="E7" i="16"/>
  <c r="E6" i="16"/>
  <c r="C5" i="16"/>
  <c r="C4" i="16"/>
  <c r="D14" i="15"/>
  <c r="C14" i="15"/>
  <c r="D9" i="15"/>
  <c r="C9" i="15"/>
  <c r="D8" i="15"/>
  <c r="C8" i="15"/>
  <c r="F14" i="15"/>
  <c r="E14" i="15"/>
  <c r="F13" i="15"/>
  <c r="D13" i="15"/>
  <c r="C13" i="15"/>
  <c r="E13" i="15"/>
  <c r="F12" i="15"/>
  <c r="D12" i="15"/>
  <c r="C12" i="15"/>
  <c r="E12" i="15"/>
  <c r="F11" i="15"/>
  <c r="D11" i="15"/>
  <c r="C11" i="15"/>
  <c r="E11" i="15"/>
  <c r="F9" i="15"/>
  <c r="E9" i="15"/>
  <c r="F8" i="15"/>
  <c r="E8" i="15"/>
  <c r="F7" i="15"/>
  <c r="D7" i="15"/>
  <c r="C7" i="15"/>
  <c r="E7" i="15"/>
  <c r="F6" i="15"/>
  <c r="D6" i="15"/>
  <c r="C6" i="15"/>
  <c r="E6" i="15"/>
  <c r="F5" i="15"/>
  <c r="D5" i="15"/>
  <c r="C5" i="15"/>
  <c r="E5" i="15"/>
  <c r="F4" i="15"/>
  <c r="D4" i="15"/>
  <c r="C4" i="15"/>
  <c r="E4" i="15"/>
  <c r="C14" i="14"/>
  <c r="D14" i="14"/>
  <c r="F14" i="14"/>
  <c r="F13" i="14"/>
  <c r="F12" i="14"/>
  <c r="F11" i="14"/>
  <c r="D13" i="14"/>
  <c r="D12" i="14"/>
  <c r="D11" i="14"/>
  <c r="C13" i="14"/>
  <c r="C12" i="14"/>
  <c r="C11" i="14"/>
  <c r="D9" i="14"/>
  <c r="C9" i="14"/>
  <c r="D8" i="14"/>
  <c r="C8" i="14"/>
  <c r="F8" i="14"/>
  <c r="F9" i="14"/>
  <c r="F7" i="14"/>
  <c r="F6" i="14"/>
  <c r="F5" i="14"/>
  <c r="F4" i="14"/>
  <c r="D7" i="14"/>
  <c r="D6" i="14"/>
  <c r="D5" i="14"/>
  <c r="D4" i="14"/>
  <c r="C7" i="14"/>
  <c r="C6" i="14"/>
  <c r="C5" i="14"/>
  <c r="C4" i="14"/>
  <c r="E14" i="14"/>
  <c r="E13" i="14"/>
  <c r="E12" i="14"/>
  <c r="E11" i="14"/>
  <c r="E9" i="14"/>
  <c r="E8" i="14"/>
  <c r="E7" i="14"/>
  <c r="E6" i="14"/>
  <c r="E5" i="14"/>
  <c r="E4" i="14"/>
  <c r="D18" i="13"/>
  <c r="D19" i="13"/>
  <c r="D17" i="13"/>
  <c r="C18" i="13"/>
  <c r="C19" i="13"/>
  <c r="C17" i="13"/>
  <c r="E17" i="13"/>
  <c r="F18" i="13"/>
  <c r="F19" i="13"/>
  <c r="F17" i="13"/>
  <c r="E19" i="13"/>
  <c r="C13" i="13"/>
  <c r="D13" i="13"/>
  <c r="F13" i="13"/>
  <c r="F12" i="13"/>
  <c r="C15" i="13"/>
  <c r="D15" i="13"/>
  <c r="F15" i="13"/>
  <c r="F14" i="13"/>
  <c r="F11" i="13"/>
  <c r="D12" i="13"/>
  <c r="D14" i="13"/>
  <c r="D11" i="13"/>
  <c r="C12" i="13"/>
  <c r="C14" i="13"/>
  <c r="C11" i="13"/>
  <c r="E14" i="13"/>
  <c r="E15" i="13"/>
  <c r="D8" i="13"/>
  <c r="C8" i="13"/>
  <c r="E18" i="13"/>
  <c r="F16" i="13"/>
  <c r="D16" i="13"/>
  <c r="C16" i="13"/>
  <c r="E16" i="13"/>
  <c r="E13" i="13"/>
  <c r="E12" i="13"/>
  <c r="E11" i="13"/>
  <c r="F10" i="13"/>
  <c r="D10" i="13"/>
  <c r="C10" i="13"/>
  <c r="E10" i="13"/>
  <c r="F8" i="13"/>
  <c r="E8" i="13"/>
  <c r="F7" i="13"/>
  <c r="D7" i="13"/>
  <c r="C7" i="13"/>
  <c r="E7" i="13"/>
  <c r="F6" i="13"/>
  <c r="D6" i="13"/>
  <c r="C6" i="13"/>
  <c r="E6" i="13"/>
  <c r="F5" i="13"/>
  <c r="D5" i="13"/>
  <c r="C5" i="13"/>
  <c r="E5" i="13"/>
  <c r="F4" i="13"/>
  <c r="D4" i="13"/>
  <c r="C4" i="13"/>
  <c r="E4" i="13"/>
  <c r="C10" i="12"/>
  <c r="D10" i="12"/>
  <c r="F10" i="12"/>
  <c r="F9" i="12"/>
  <c r="C8" i="12"/>
  <c r="D8" i="12"/>
  <c r="F8" i="12"/>
  <c r="F7" i="12"/>
  <c r="F6" i="12"/>
  <c r="C14" i="12"/>
  <c r="D14" i="12"/>
  <c r="F14" i="12"/>
  <c r="C15" i="12"/>
  <c r="D15" i="12"/>
  <c r="F15" i="12"/>
  <c r="F13" i="12"/>
  <c r="F12" i="12"/>
  <c r="F11" i="12"/>
  <c r="F5" i="12"/>
  <c r="F4" i="12"/>
  <c r="D7" i="12"/>
  <c r="D9" i="12"/>
  <c r="D6" i="12"/>
  <c r="D13" i="12"/>
  <c r="D12" i="12"/>
  <c r="D11" i="12"/>
  <c r="D5" i="12"/>
  <c r="D4" i="12"/>
  <c r="C7" i="12"/>
  <c r="C9" i="12"/>
  <c r="C6" i="12"/>
  <c r="C13" i="12"/>
  <c r="C12" i="12"/>
  <c r="C11" i="12"/>
  <c r="C5" i="12"/>
  <c r="C4" i="12"/>
  <c r="E10" i="12"/>
  <c r="E9" i="12"/>
  <c r="E15" i="12"/>
  <c r="E14" i="12"/>
  <c r="E13" i="12"/>
  <c r="E12" i="12"/>
  <c r="E11" i="12"/>
  <c r="E8" i="12"/>
  <c r="E7" i="12"/>
  <c r="E6" i="12"/>
  <c r="E5" i="12"/>
  <c r="E4" i="12"/>
  <c r="C13" i="11"/>
  <c r="D13" i="11"/>
  <c r="F13" i="11"/>
  <c r="F12" i="11"/>
  <c r="F11" i="11"/>
  <c r="C16" i="11"/>
  <c r="D16" i="11"/>
  <c r="F16" i="11"/>
  <c r="F15" i="11"/>
  <c r="F14" i="11"/>
  <c r="F10" i="11"/>
  <c r="D12" i="11"/>
  <c r="D11" i="11"/>
  <c r="D15" i="11"/>
  <c r="D14" i="11"/>
  <c r="D10" i="11"/>
  <c r="C12" i="11"/>
  <c r="C11" i="11"/>
  <c r="C15" i="11"/>
  <c r="C14" i="11"/>
  <c r="C10" i="11"/>
  <c r="D8" i="11"/>
  <c r="C8" i="11"/>
  <c r="E16" i="11"/>
  <c r="E14" i="11"/>
  <c r="E13" i="11"/>
  <c r="E12" i="11"/>
  <c r="E11" i="11"/>
  <c r="E10" i="11"/>
  <c r="F8" i="11"/>
  <c r="E8" i="11"/>
  <c r="F7" i="11"/>
  <c r="D7" i="11"/>
  <c r="C7" i="11"/>
  <c r="E7" i="11"/>
  <c r="F6" i="11"/>
  <c r="D6" i="11"/>
  <c r="C6" i="11"/>
  <c r="E6" i="11"/>
  <c r="F5" i="11"/>
  <c r="D5" i="11"/>
  <c r="C5" i="11"/>
  <c r="E5" i="11"/>
  <c r="F4" i="11"/>
  <c r="D4" i="11"/>
  <c r="C4" i="11"/>
  <c r="E4" i="11"/>
  <c r="C8" i="10"/>
  <c r="D8" i="10"/>
  <c r="F8" i="10"/>
  <c r="C9" i="10"/>
  <c r="D9" i="10"/>
  <c r="F9" i="10"/>
  <c r="F7" i="10"/>
  <c r="F6" i="10"/>
  <c r="C14" i="10"/>
  <c r="D14" i="10"/>
  <c r="F14" i="10"/>
  <c r="F13" i="10"/>
  <c r="F12" i="10"/>
  <c r="C17" i="10"/>
  <c r="D17" i="10"/>
  <c r="F17" i="10"/>
  <c r="C18" i="10"/>
  <c r="D18" i="10"/>
  <c r="F18" i="10"/>
  <c r="F16" i="10"/>
  <c r="F15" i="10"/>
  <c r="C21" i="10"/>
  <c r="D21" i="10"/>
  <c r="F21" i="10" s="1"/>
  <c r="F20" i="10" s="1"/>
  <c r="F19" i="10" s="1"/>
  <c r="F11" i="10" s="1"/>
  <c r="F5" i="10" s="1"/>
  <c r="F4" i="10" s="1"/>
  <c r="C22" i="10"/>
  <c r="D22" i="10"/>
  <c r="F22" i="10"/>
  <c r="D7" i="10"/>
  <c r="D6" i="10"/>
  <c r="D13" i="10"/>
  <c r="D12" i="10"/>
  <c r="D16" i="10"/>
  <c r="D15" i="10"/>
  <c r="D20" i="10"/>
  <c r="D19" i="10" s="1"/>
  <c r="C7" i="10"/>
  <c r="C6" i="10"/>
  <c r="C13" i="10"/>
  <c r="C12" i="10"/>
  <c r="C16" i="10"/>
  <c r="C15" i="10"/>
  <c r="C20" i="10"/>
  <c r="C19" i="10"/>
  <c r="C11" i="10"/>
  <c r="C5" i="10"/>
  <c r="C4" i="10"/>
  <c r="E9" i="10"/>
  <c r="E22" i="10"/>
  <c r="E21" i="10"/>
  <c r="E20" i="10"/>
  <c r="E18" i="10"/>
  <c r="E17" i="10"/>
  <c r="E15" i="10"/>
  <c r="E14" i="10"/>
  <c r="E13" i="10"/>
  <c r="E12" i="10"/>
  <c r="E8" i="10"/>
  <c r="E7" i="10"/>
  <c r="E6" i="10"/>
  <c r="C19" i="9"/>
  <c r="D19" i="9"/>
  <c r="F19" i="9"/>
  <c r="F18" i="9"/>
  <c r="F17" i="9"/>
  <c r="D18" i="9"/>
  <c r="D17" i="9"/>
  <c r="C18" i="9"/>
  <c r="C17" i="9"/>
  <c r="C16" i="9"/>
  <c r="D16" i="9"/>
  <c r="F16" i="9"/>
  <c r="F15" i="9"/>
  <c r="F14" i="9"/>
  <c r="F13" i="9"/>
  <c r="D15" i="9"/>
  <c r="D14" i="9"/>
  <c r="D13" i="9"/>
  <c r="C15" i="9"/>
  <c r="C14" i="9"/>
  <c r="C13" i="9"/>
  <c r="F10" i="9"/>
  <c r="C9" i="9"/>
  <c r="D9" i="9"/>
  <c r="F9" i="9"/>
  <c r="F8" i="9"/>
  <c r="F7" i="9"/>
  <c r="F6" i="9"/>
  <c r="F5" i="9"/>
  <c r="F4" i="9"/>
  <c r="D10" i="9"/>
  <c r="D8" i="9"/>
  <c r="D7" i="9"/>
  <c r="D6" i="9"/>
  <c r="D5" i="9"/>
  <c r="D4" i="9"/>
  <c r="C10" i="9"/>
  <c r="C8" i="9"/>
  <c r="C7" i="9"/>
  <c r="C6" i="9"/>
  <c r="C5" i="9"/>
  <c r="C4" i="9"/>
  <c r="E19" i="9"/>
  <c r="E18" i="9"/>
  <c r="E17" i="9"/>
  <c r="E16" i="9"/>
  <c r="E15" i="9"/>
  <c r="E14" i="9"/>
  <c r="E13" i="9"/>
  <c r="E10" i="9"/>
  <c r="E9" i="9"/>
  <c r="E4" i="9"/>
  <c r="C8" i="8"/>
  <c r="D8" i="8"/>
  <c r="F8" i="8"/>
  <c r="F7" i="8"/>
  <c r="F6" i="8"/>
  <c r="C13" i="8"/>
  <c r="D13" i="8"/>
  <c r="F13" i="8"/>
  <c r="F12" i="8"/>
  <c r="F11" i="8"/>
  <c r="C16" i="8"/>
  <c r="D16" i="8"/>
  <c r="F16" i="8"/>
  <c r="C17" i="8"/>
  <c r="D17" i="8"/>
  <c r="F17" i="8"/>
  <c r="F15" i="8"/>
  <c r="F14" i="8"/>
  <c r="F10" i="8"/>
  <c r="F5" i="8"/>
  <c r="F4" i="8"/>
  <c r="D7" i="8"/>
  <c r="D6" i="8"/>
  <c r="D12" i="8"/>
  <c r="D11" i="8"/>
  <c r="D15" i="8"/>
  <c r="D14" i="8"/>
  <c r="D10" i="8"/>
  <c r="D5" i="8"/>
  <c r="D4" i="8"/>
  <c r="C7" i="8"/>
  <c r="C6" i="8"/>
  <c r="C12" i="8"/>
  <c r="C11" i="8"/>
  <c r="C15" i="8"/>
  <c r="C14" i="8"/>
  <c r="C10" i="8"/>
  <c r="C5" i="8"/>
  <c r="C4" i="8"/>
  <c r="E17" i="8"/>
  <c r="E16" i="8"/>
  <c r="E15" i="8"/>
  <c r="E14" i="8"/>
  <c r="E13" i="8"/>
  <c r="E12" i="8"/>
  <c r="E11" i="8"/>
  <c r="E10" i="8"/>
  <c r="E8" i="8"/>
  <c r="E7" i="8"/>
  <c r="E6" i="8"/>
  <c r="E5" i="8"/>
  <c r="E4" i="8"/>
  <c r="C8" i="7"/>
  <c r="D8" i="7"/>
  <c r="F8" i="7"/>
  <c r="F7" i="7"/>
  <c r="F6" i="7"/>
  <c r="C12" i="7"/>
  <c r="D12" i="7"/>
  <c r="F12" i="7" s="1"/>
  <c r="F11" i="7" s="1"/>
  <c r="F10" i="7" s="1"/>
  <c r="F9" i="7" s="1"/>
  <c r="F5" i="7" s="1"/>
  <c r="F4" i="7" s="1"/>
  <c r="C13" i="7"/>
  <c r="D13" i="7"/>
  <c r="F13" i="7"/>
  <c r="D7" i="7"/>
  <c r="D6" i="7"/>
  <c r="C7" i="7"/>
  <c r="C6" i="7"/>
  <c r="C11" i="7"/>
  <c r="C10" i="7"/>
  <c r="C9" i="7"/>
  <c r="C5" i="7"/>
  <c r="C4" i="7"/>
  <c r="E13" i="7"/>
  <c r="E8" i="7"/>
  <c r="E7" i="7"/>
  <c r="E6" i="7"/>
  <c r="C11" i="6"/>
  <c r="D11" i="6"/>
  <c r="F11" i="6"/>
  <c r="F10" i="6"/>
  <c r="F9" i="6"/>
  <c r="F8" i="6"/>
  <c r="F5" i="6"/>
  <c r="F4" i="6"/>
  <c r="D10" i="6"/>
  <c r="D9" i="6"/>
  <c r="D8" i="6"/>
  <c r="D5" i="6"/>
  <c r="D4" i="6"/>
  <c r="C10" i="6"/>
  <c r="C9" i="6"/>
  <c r="C8" i="6"/>
  <c r="C5" i="6"/>
  <c r="C4" i="6"/>
  <c r="E11" i="6"/>
  <c r="E10" i="6"/>
  <c r="E9" i="6"/>
  <c r="E5" i="6"/>
  <c r="E4" i="6"/>
  <c r="F7" i="5"/>
  <c r="F10" i="5"/>
  <c r="F11" i="5"/>
  <c r="F12" i="5"/>
  <c r="F13" i="5"/>
  <c r="G13" i="5" s="1"/>
  <c r="F14" i="5"/>
  <c r="F15" i="5"/>
  <c r="F20" i="5"/>
  <c r="G20" i="5" s="1"/>
  <c r="F21" i="5"/>
  <c r="F22" i="5"/>
  <c r="F24" i="5"/>
  <c r="F25" i="5"/>
  <c r="F23" i="5" s="1"/>
  <c r="F26" i="5"/>
  <c r="F28" i="5"/>
  <c r="F29" i="5"/>
  <c r="F30" i="5"/>
  <c r="F31" i="5"/>
  <c r="F32" i="5"/>
  <c r="F33" i="5"/>
  <c r="F47" i="5"/>
  <c r="F46" i="5"/>
  <c r="F49" i="5"/>
  <c r="F48" i="5" s="1"/>
  <c r="F45" i="5" s="1"/>
  <c r="F50" i="5"/>
  <c r="F54" i="5"/>
  <c r="F53" i="5"/>
  <c r="F52" i="5"/>
  <c r="F57" i="5"/>
  <c r="F56" i="5"/>
  <c r="F55" i="5"/>
  <c r="F51" i="5"/>
  <c r="F61" i="5"/>
  <c r="F60" i="5" s="1"/>
  <c r="F62" i="5"/>
  <c r="F66" i="5"/>
  <c r="G66" i="5" s="1"/>
  <c r="F67" i="5"/>
  <c r="F68" i="5"/>
  <c r="F69" i="5"/>
  <c r="F70" i="5"/>
  <c r="F71" i="5"/>
  <c r="F72" i="5"/>
  <c r="F73" i="5"/>
  <c r="F74" i="5"/>
  <c r="G74" i="5" s="1"/>
  <c r="F75" i="5"/>
  <c r="F76" i="5"/>
  <c r="F77" i="5"/>
  <c r="F78" i="5"/>
  <c r="H78" i="5" s="1"/>
  <c r="F79" i="5"/>
  <c r="F83" i="5"/>
  <c r="F84" i="5"/>
  <c r="F82" i="5"/>
  <c r="F81" i="5"/>
  <c r="F87" i="5"/>
  <c r="F88" i="5"/>
  <c r="F86" i="5" s="1"/>
  <c r="F85" i="5" s="1"/>
  <c r="F91" i="5"/>
  <c r="F92" i="5"/>
  <c r="F93" i="5"/>
  <c r="F94" i="5"/>
  <c r="F95" i="5"/>
  <c r="F96" i="5"/>
  <c r="F97" i="5"/>
  <c r="F99" i="5"/>
  <c r="F100" i="5"/>
  <c r="H100" i="5" s="1"/>
  <c r="H98" i="5" s="1"/>
  <c r="F101" i="5"/>
  <c r="F102" i="5"/>
  <c r="F103" i="5"/>
  <c r="F98" i="5"/>
  <c r="G98" i="5" s="1"/>
  <c r="F106" i="5"/>
  <c r="F107" i="5"/>
  <c r="F105" i="5" s="1"/>
  <c r="F109" i="5"/>
  <c r="F110" i="5"/>
  <c r="F108" i="5" s="1"/>
  <c r="F113" i="5"/>
  <c r="F114" i="5"/>
  <c r="F115" i="5"/>
  <c r="F112" i="5" s="1"/>
  <c r="F116" i="5"/>
  <c r="F118" i="5"/>
  <c r="F117" i="5"/>
  <c r="G117" i="5" s="1"/>
  <c r="E7" i="5"/>
  <c r="E8" i="5"/>
  <c r="E6" i="5"/>
  <c r="E10" i="5"/>
  <c r="E11" i="5"/>
  <c r="E12" i="5"/>
  <c r="E13" i="5"/>
  <c r="E14" i="5"/>
  <c r="E15" i="5"/>
  <c r="E9" i="5"/>
  <c r="E5" i="5"/>
  <c r="E20" i="5"/>
  <c r="E21" i="5"/>
  <c r="E22" i="5"/>
  <c r="E19" i="5"/>
  <c r="E24" i="5"/>
  <c r="E25" i="5"/>
  <c r="E26" i="5"/>
  <c r="E23" i="5"/>
  <c r="E28" i="5"/>
  <c r="E29" i="5"/>
  <c r="E30" i="5"/>
  <c r="E31" i="5"/>
  <c r="E32" i="5"/>
  <c r="E33" i="5"/>
  <c r="E27" i="5"/>
  <c r="E18" i="5"/>
  <c r="E47" i="5"/>
  <c r="E46" i="5"/>
  <c r="E49" i="5"/>
  <c r="E50" i="5"/>
  <c r="E48" i="5"/>
  <c r="E45" i="5"/>
  <c r="E17" i="5"/>
  <c r="E54" i="5"/>
  <c r="E53" i="5"/>
  <c r="E52" i="5"/>
  <c r="E57" i="5"/>
  <c r="E56" i="5"/>
  <c r="E55" i="5"/>
  <c r="E51" i="5"/>
  <c r="E16" i="5"/>
  <c r="E61" i="5"/>
  <c r="E62" i="5"/>
  <c r="E60" i="5"/>
  <c r="E59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65" i="5"/>
  <c r="E64" i="5"/>
  <c r="E63" i="5"/>
  <c r="E83" i="5"/>
  <c r="E84" i="5"/>
  <c r="E82" i="5"/>
  <c r="E81" i="5"/>
  <c r="E87" i="5"/>
  <c r="E88" i="5"/>
  <c r="E86" i="5"/>
  <c r="E85" i="5"/>
  <c r="E91" i="5"/>
  <c r="E92" i="5"/>
  <c r="E93" i="5"/>
  <c r="E94" i="5"/>
  <c r="E95" i="5"/>
  <c r="E96" i="5"/>
  <c r="E97" i="5"/>
  <c r="E90" i="5"/>
  <c r="E99" i="5"/>
  <c r="E100" i="5"/>
  <c r="E101" i="5"/>
  <c r="E102" i="5"/>
  <c r="E103" i="5"/>
  <c r="E98" i="5"/>
  <c r="E89" i="5"/>
  <c r="E106" i="5"/>
  <c r="E107" i="5"/>
  <c r="E105" i="5"/>
  <c r="E109" i="5"/>
  <c r="E110" i="5"/>
  <c r="E108" i="5"/>
  <c r="E104" i="5"/>
  <c r="E113" i="5"/>
  <c r="E114" i="5"/>
  <c r="E115" i="5"/>
  <c r="E116" i="5"/>
  <c r="E112" i="5"/>
  <c r="E118" i="5"/>
  <c r="E117" i="5"/>
  <c r="E111" i="5"/>
  <c r="E80" i="5"/>
  <c r="E58" i="5"/>
  <c r="E4" i="5"/>
  <c r="H7" i="5"/>
  <c r="H10" i="5"/>
  <c r="H11" i="5"/>
  <c r="H12" i="5"/>
  <c r="H13" i="5"/>
  <c r="H9" i="5" s="1"/>
  <c r="H14" i="5"/>
  <c r="H15" i="5"/>
  <c r="H21" i="5"/>
  <c r="H22" i="5"/>
  <c r="H24" i="5"/>
  <c r="H25" i="5"/>
  <c r="H26" i="5"/>
  <c r="H28" i="5"/>
  <c r="H29" i="5"/>
  <c r="H30" i="5"/>
  <c r="H31" i="5"/>
  <c r="H32" i="5"/>
  <c r="H33" i="5"/>
  <c r="H47" i="5"/>
  <c r="H46" i="5"/>
  <c r="H49" i="5"/>
  <c r="H48" i="5" s="1"/>
  <c r="H45" i="5" s="1"/>
  <c r="H50" i="5"/>
  <c r="H54" i="5"/>
  <c r="H53" i="5"/>
  <c r="H52" i="5"/>
  <c r="H57" i="5"/>
  <c r="H56" i="5"/>
  <c r="H55" i="5"/>
  <c r="H51" i="5"/>
  <c r="H61" i="5"/>
  <c r="H60" i="5" s="1"/>
  <c r="H59" i="5" s="1"/>
  <c r="H62" i="5"/>
  <c r="H66" i="5"/>
  <c r="H67" i="5"/>
  <c r="H68" i="5"/>
  <c r="H69" i="5"/>
  <c r="H70" i="5"/>
  <c r="H71" i="5"/>
  <c r="H72" i="5"/>
  <c r="H73" i="5"/>
  <c r="H74" i="5"/>
  <c r="H75" i="5"/>
  <c r="H76" i="5"/>
  <c r="H77" i="5"/>
  <c r="H79" i="5"/>
  <c r="H83" i="5"/>
  <c r="H84" i="5"/>
  <c r="H82" i="5"/>
  <c r="H81" i="5"/>
  <c r="H87" i="5"/>
  <c r="H88" i="5"/>
  <c r="H86" i="5" s="1"/>
  <c r="H85" i="5" s="1"/>
  <c r="H91" i="5"/>
  <c r="H92" i="5"/>
  <c r="H93" i="5"/>
  <c r="H94" i="5"/>
  <c r="H95" i="5"/>
  <c r="H96" i="5"/>
  <c r="H97" i="5"/>
  <c r="H90" i="5"/>
  <c r="H99" i="5"/>
  <c r="H101" i="5"/>
  <c r="H102" i="5"/>
  <c r="H103" i="5"/>
  <c r="H106" i="5"/>
  <c r="H107" i="5"/>
  <c r="H105" i="5"/>
  <c r="H109" i="5"/>
  <c r="H110" i="5"/>
  <c r="H108" i="5" s="1"/>
  <c r="H104" i="5" s="1"/>
  <c r="H113" i="5"/>
  <c r="H114" i="5"/>
  <c r="H115" i="5"/>
  <c r="H112" i="5" s="1"/>
  <c r="H116" i="5"/>
  <c r="H118" i="5"/>
  <c r="H117" i="5" s="1"/>
  <c r="G81" i="5"/>
  <c r="G118" i="5"/>
  <c r="G116" i="5"/>
  <c r="G115" i="5"/>
  <c r="G114" i="5"/>
  <c r="G113" i="5"/>
  <c r="G110" i="5"/>
  <c r="G109" i="5"/>
  <c r="G107" i="5"/>
  <c r="G106" i="5"/>
  <c r="G103" i="5"/>
  <c r="G102" i="5"/>
  <c r="G101" i="5"/>
  <c r="G99" i="5"/>
  <c r="G97" i="5"/>
  <c r="G96" i="5"/>
  <c r="G95" i="5"/>
  <c r="G94" i="5"/>
  <c r="G93" i="5"/>
  <c r="G92" i="5"/>
  <c r="G91" i="5"/>
  <c r="G88" i="5"/>
  <c r="G87" i="5"/>
  <c r="G84" i="5"/>
  <c r="G83" i="5"/>
  <c r="G79" i="5"/>
  <c r="G77" i="5"/>
  <c r="G76" i="5"/>
  <c r="G75" i="5"/>
  <c r="G73" i="5"/>
  <c r="G72" i="5"/>
  <c r="G71" i="5"/>
  <c r="G70" i="5"/>
  <c r="G69" i="5"/>
  <c r="G68" i="5"/>
  <c r="G67" i="5"/>
  <c r="G62" i="5"/>
  <c r="G61" i="5"/>
  <c r="G57" i="5"/>
  <c r="G54" i="5"/>
  <c r="G50" i="5"/>
  <c r="G49" i="5"/>
  <c r="G47" i="5"/>
  <c r="E36" i="5"/>
  <c r="F36" i="5"/>
  <c r="H36" i="5"/>
  <c r="E37" i="5"/>
  <c r="F37" i="5"/>
  <c r="H37" i="5"/>
  <c r="E38" i="5"/>
  <c r="F38" i="5"/>
  <c r="H38" i="5" s="1"/>
  <c r="E39" i="5"/>
  <c r="F39" i="5"/>
  <c r="H39" i="5"/>
  <c r="E40" i="5"/>
  <c r="F40" i="5"/>
  <c r="G40" i="5" s="1"/>
  <c r="H40" i="5"/>
  <c r="E41" i="5"/>
  <c r="F41" i="5"/>
  <c r="H41" i="5"/>
  <c r="E43" i="5"/>
  <c r="F43" i="5"/>
  <c r="H43" i="5"/>
  <c r="E44" i="5"/>
  <c r="F44" i="5"/>
  <c r="H44" i="5"/>
  <c r="H42" i="5"/>
  <c r="F42" i="5"/>
  <c r="E35" i="5"/>
  <c r="E42" i="5"/>
  <c r="E34" i="5"/>
  <c r="G44" i="5"/>
  <c r="G43" i="5"/>
  <c r="G41" i="5"/>
  <c r="G39" i="5"/>
  <c r="G37" i="5"/>
  <c r="G36" i="5"/>
  <c r="G28" i="5"/>
  <c r="G29" i="5"/>
  <c r="G30" i="5"/>
  <c r="G31" i="5"/>
  <c r="G32" i="5"/>
  <c r="G33" i="5"/>
  <c r="G24" i="5"/>
  <c r="G25" i="5"/>
  <c r="G26" i="5"/>
  <c r="G22" i="5"/>
  <c r="G21" i="5"/>
  <c r="G15" i="5"/>
  <c r="G14" i="5"/>
  <c r="G12" i="5"/>
  <c r="G11" i="5"/>
  <c r="G10" i="5"/>
  <c r="G7" i="5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59" i="4"/>
  <c r="H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59" i="4"/>
  <c r="K191" i="4"/>
  <c r="J192" i="4"/>
  <c r="J193" i="4"/>
  <c r="J194" i="4"/>
  <c r="J195" i="4"/>
  <c r="J196" i="4"/>
  <c r="J197" i="4"/>
  <c r="J198" i="4"/>
  <c r="J199" i="4"/>
  <c r="J200" i="4"/>
  <c r="J201" i="4"/>
  <c r="J203" i="4"/>
  <c r="J204" i="4"/>
  <c r="J205" i="4"/>
  <c r="J206" i="4"/>
  <c r="J59" i="4"/>
  <c r="J191" i="4"/>
  <c r="F192" i="4"/>
  <c r="F193" i="4"/>
  <c r="F194" i="4"/>
  <c r="F195" i="4"/>
  <c r="F196" i="4"/>
  <c r="F197" i="4"/>
  <c r="F198" i="4"/>
  <c r="F199" i="4"/>
  <c r="F200" i="4"/>
  <c r="F190" i="4" s="1"/>
  <c r="F201" i="4"/>
  <c r="F202" i="4"/>
  <c r="F203" i="4"/>
  <c r="F204" i="4"/>
  <c r="F205" i="4"/>
  <c r="F206" i="4"/>
  <c r="F191" i="4"/>
  <c r="M190" i="4"/>
  <c r="N190" i="4"/>
  <c r="O190" i="4"/>
  <c r="G191" i="4"/>
  <c r="G192" i="4"/>
  <c r="G193" i="4"/>
  <c r="G194" i="4"/>
  <c r="G195" i="4"/>
  <c r="G196" i="4"/>
  <c r="G197" i="4"/>
  <c r="G198" i="4"/>
  <c r="G199" i="4"/>
  <c r="G190" i="4" s="1"/>
  <c r="G200" i="4"/>
  <c r="G201" i="4"/>
  <c r="G202" i="4"/>
  <c r="G203" i="4"/>
  <c r="G204" i="4"/>
  <c r="G205" i="4"/>
  <c r="G206" i="4"/>
  <c r="G9" i="4"/>
  <c r="H23" i="4"/>
  <c r="H25" i="4"/>
  <c r="H34" i="4"/>
  <c r="H38" i="4"/>
  <c r="H47" i="4"/>
  <c r="H54" i="4"/>
  <c r="H46" i="4"/>
  <c r="H61" i="4"/>
  <c r="H58" i="4" s="1"/>
  <c r="H57" i="4" s="1"/>
  <c r="H66" i="4"/>
  <c r="H65" i="4"/>
  <c r="H69" i="4"/>
  <c r="H68" i="4"/>
  <c r="H64" i="4"/>
  <c r="H74" i="4"/>
  <c r="H90" i="4"/>
  <c r="H73" i="4"/>
  <c r="H96" i="4"/>
  <c r="H95" i="4" s="1"/>
  <c r="H94" i="4" s="1"/>
  <c r="H117" i="4"/>
  <c r="H121" i="4"/>
  <c r="H120" i="4"/>
  <c r="H126" i="4"/>
  <c r="H125" i="4" s="1"/>
  <c r="H132" i="4"/>
  <c r="H150" i="4"/>
  <c r="H131" i="4" s="1"/>
  <c r="H159" i="4"/>
  <c r="H162" i="4"/>
  <c r="H158" i="4"/>
  <c r="H167" i="4"/>
  <c r="H166" i="4"/>
  <c r="H176" i="4"/>
  <c r="H175" i="4" s="1"/>
  <c r="H186" i="4"/>
  <c r="I12" i="4"/>
  <c r="I11" i="4" s="1"/>
  <c r="I23" i="4"/>
  <c r="I25" i="4"/>
  <c r="I38" i="4"/>
  <c r="I176" i="4"/>
  <c r="I175" i="4"/>
  <c r="I162" i="4"/>
  <c r="I158" i="4"/>
  <c r="I150" i="4"/>
  <c r="I126" i="4"/>
  <c r="I125" i="4"/>
  <c r="J12" i="4"/>
  <c r="J11" i="4"/>
  <c r="D8" i="20" s="1"/>
  <c r="J17" i="4"/>
  <c r="J21" i="4"/>
  <c r="J23" i="4"/>
  <c r="J25" i="4"/>
  <c r="J30" i="4"/>
  <c r="J34" i="4"/>
  <c r="J38" i="4"/>
  <c r="J47" i="4"/>
  <c r="J46" i="4" s="1"/>
  <c r="J54" i="4"/>
  <c r="J61" i="4"/>
  <c r="J58" i="4"/>
  <c r="D14" i="20" s="1"/>
  <c r="E14" i="20" s="1"/>
  <c r="J66" i="4"/>
  <c r="J65" i="4"/>
  <c r="J69" i="4"/>
  <c r="J68" i="4"/>
  <c r="J64" i="4"/>
  <c r="J74" i="4"/>
  <c r="J90" i="4"/>
  <c r="J73" i="4"/>
  <c r="D17" i="20" s="1"/>
  <c r="J117" i="4"/>
  <c r="J121" i="4"/>
  <c r="J120" i="4"/>
  <c r="J126" i="4"/>
  <c r="J125" i="4"/>
  <c r="J132" i="4"/>
  <c r="J131" i="4" s="1"/>
  <c r="J150" i="4"/>
  <c r="J159" i="4"/>
  <c r="J162" i="4"/>
  <c r="J167" i="4"/>
  <c r="J166" i="4"/>
  <c r="J176" i="4"/>
  <c r="J186" i="4"/>
  <c r="K12" i="4"/>
  <c r="K11" i="4"/>
  <c r="K25" i="4"/>
  <c r="K17" i="4"/>
  <c r="K23" i="4"/>
  <c r="K16" i="4" s="1"/>
  <c r="K34" i="4"/>
  <c r="K38" i="4"/>
  <c r="K47" i="4"/>
  <c r="K46" i="4" s="1"/>
  <c r="K54" i="4"/>
  <c r="K61" i="4"/>
  <c r="K58" i="4"/>
  <c r="K90" i="4"/>
  <c r="K96" i="4"/>
  <c r="K126" i="4"/>
  <c r="K125" i="4"/>
  <c r="K132" i="4"/>
  <c r="K150" i="4"/>
  <c r="K162" i="4"/>
  <c r="K176" i="4"/>
  <c r="K175" i="4" s="1"/>
  <c r="K186" i="4"/>
  <c r="L38" i="4"/>
  <c r="L29" i="4"/>
  <c r="L96" i="4"/>
  <c r="L95" i="4" s="1"/>
  <c r="L94" i="4" s="1"/>
  <c r="L126" i="4"/>
  <c r="L125" i="4" s="1"/>
  <c r="M9" i="4"/>
  <c r="N9" i="4"/>
  <c r="O9" i="4"/>
  <c r="F9" i="4"/>
  <c r="G72" i="4"/>
  <c r="M72" i="4"/>
  <c r="N72" i="4"/>
  <c r="O72" i="4"/>
  <c r="F72" i="4"/>
  <c r="G119" i="4"/>
  <c r="M119" i="4"/>
  <c r="N119" i="4"/>
  <c r="O119" i="4"/>
  <c r="F119" i="4"/>
  <c r="G175" i="4"/>
  <c r="M175" i="4"/>
  <c r="N175" i="4"/>
  <c r="O175" i="4"/>
  <c r="F175" i="4"/>
  <c r="G186" i="4"/>
  <c r="I186" i="4"/>
  <c r="L186" i="4"/>
  <c r="M186" i="4"/>
  <c r="N186" i="4"/>
  <c r="O186" i="4"/>
  <c r="F186" i="4"/>
  <c r="G176" i="4"/>
  <c r="L176" i="4"/>
  <c r="L175" i="4" s="1"/>
  <c r="M176" i="4"/>
  <c r="N176" i="4"/>
  <c r="O176" i="4"/>
  <c r="F176" i="4"/>
  <c r="G166" i="4"/>
  <c r="I166" i="4"/>
  <c r="K166" i="4"/>
  <c r="L166" i="4"/>
  <c r="M166" i="4"/>
  <c r="N166" i="4"/>
  <c r="O166" i="4"/>
  <c r="F166" i="4"/>
  <c r="G167" i="4"/>
  <c r="I167" i="4"/>
  <c r="K167" i="4"/>
  <c r="L167" i="4"/>
  <c r="M167" i="4"/>
  <c r="N167" i="4"/>
  <c r="O167" i="4"/>
  <c r="F167" i="4"/>
  <c r="G158" i="4"/>
  <c r="L158" i="4"/>
  <c r="M158" i="4"/>
  <c r="N158" i="4"/>
  <c r="O158" i="4"/>
  <c r="F158" i="4"/>
  <c r="O162" i="4"/>
  <c r="N162" i="4"/>
  <c r="M162" i="4"/>
  <c r="L162" i="4"/>
  <c r="G162" i="4"/>
  <c r="F162" i="4"/>
  <c r="G159" i="4"/>
  <c r="I159" i="4"/>
  <c r="K159" i="4"/>
  <c r="L159" i="4"/>
  <c r="M159" i="4"/>
  <c r="N159" i="4"/>
  <c r="O159" i="4"/>
  <c r="F159" i="4"/>
  <c r="G131" i="4"/>
  <c r="M131" i="4"/>
  <c r="N131" i="4"/>
  <c r="O131" i="4"/>
  <c r="F131" i="4"/>
  <c r="G150" i="4"/>
  <c r="L150" i="4"/>
  <c r="M150" i="4"/>
  <c r="N150" i="4"/>
  <c r="O150" i="4"/>
  <c r="F150" i="4"/>
  <c r="G132" i="4"/>
  <c r="I132" i="4"/>
  <c r="L132" i="4"/>
  <c r="L131" i="4" s="1"/>
  <c r="M132" i="4"/>
  <c r="N132" i="4"/>
  <c r="O132" i="4"/>
  <c r="F132" i="4"/>
  <c r="G129" i="4"/>
  <c r="H129" i="4"/>
  <c r="I129" i="4"/>
  <c r="J129" i="4"/>
  <c r="K129" i="4"/>
  <c r="L129" i="4"/>
  <c r="M129" i="4"/>
  <c r="N129" i="4"/>
  <c r="O129" i="4"/>
  <c r="F129" i="4"/>
  <c r="G125" i="4"/>
  <c r="M125" i="4"/>
  <c r="N125" i="4"/>
  <c r="O125" i="4"/>
  <c r="F125" i="4"/>
  <c r="G126" i="4"/>
  <c r="M126" i="4"/>
  <c r="N126" i="4"/>
  <c r="O126" i="4"/>
  <c r="F126" i="4"/>
  <c r="G120" i="4"/>
  <c r="I120" i="4"/>
  <c r="K120" i="4"/>
  <c r="L120" i="4"/>
  <c r="M120" i="4"/>
  <c r="N120" i="4"/>
  <c r="O120" i="4"/>
  <c r="F120" i="4"/>
  <c r="G121" i="4"/>
  <c r="I121" i="4"/>
  <c r="K121" i="4"/>
  <c r="L121" i="4"/>
  <c r="M121" i="4"/>
  <c r="N121" i="4"/>
  <c r="O121" i="4"/>
  <c r="F121" i="4"/>
  <c r="G96" i="4"/>
  <c r="G117" i="4"/>
  <c r="G95" i="4"/>
  <c r="G94" i="4"/>
  <c r="I117" i="4"/>
  <c r="I96" i="4"/>
  <c r="I95" i="4"/>
  <c r="I94" i="4" s="1"/>
  <c r="K117" i="4"/>
  <c r="L117" i="4"/>
  <c r="M117" i="4"/>
  <c r="M96" i="4"/>
  <c r="M95" i="4"/>
  <c r="M94" i="4"/>
  <c r="N117" i="4"/>
  <c r="N96" i="4"/>
  <c r="N95" i="4"/>
  <c r="N94" i="4"/>
  <c r="O117" i="4"/>
  <c r="O96" i="4"/>
  <c r="O95" i="4"/>
  <c r="O94" i="4"/>
  <c r="F96" i="4"/>
  <c r="F117" i="4"/>
  <c r="F95" i="4"/>
  <c r="F94" i="4"/>
  <c r="G74" i="4"/>
  <c r="G90" i="4"/>
  <c r="G73" i="4"/>
  <c r="I74" i="4"/>
  <c r="I90" i="4"/>
  <c r="I73" i="4"/>
  <c r="K74" i="4"/>
  <c r="K73" i="4" s="1"/>
  <c r="L74" i="4"/>
  <c r="L90" i="4"/>
  <c r="L73" i="4"/>
  <c r="M74" i="4"/>
  <c r="M90" i="4"/>
  <c r="M73" i="4"/>
  <c r="N74" i="4"/>
  <c r="N90" i="4"/>
  <c r="N73" i="4"/>
  <c r="O74" i="4"/>
  <c r="O90" i="4"/>
  <c r="O73" i="4"/>
  <c r="F74" i="4"/>
  <c r="F90" i="4"/>
  <c r="F73" i="4"/>
  <c r="G30" i="4"/>
  <c r="G34" i="4"/>
  <c r="G38" i="4"/>
  <c r="G47" i="4"/>
  <c r="G54" i="4"/>
  <c r="G46" i="4"/>
  <c r="G29" i="4"/>
  <c r="G59" i="4"/>
  <c r="G61" i="4"/>
  <c r="G58" i="4"/>
  <c r="G57" i="4"/>
  <c r="G28" i="4"/>
  <c r="G66" i="4"/>
  <c r="G65" i="4"/>
  <c r="G69" i="4"/>
  <c r="G68" i="4"/>
  <c r="G64" i="4"/>
  <c r="G27" i="4"/>
  <c r="H30" i="4"/>
  <c r="I30" i="4"/>
  <c r="I34" i="4"/>
  <c r="I47" i="4"/>
  <c r="I54" i="4"/>
  <c r="I46" i="4"/>
  <c r="I59" i="4"/>
  <c r="I58" i="4" s="1"/>
  <c r="I57" i="4" s="1"/>
  <c r="I61" i="4"/>
  <c r="I66" i="4"/>
  <c r="I65" i="4"/>
  <c r="I69" i="4"/>
  <c r="I68" i="4"/>
  <c r="I64" i="4"/>
  <c r="K30" i="4"/>
  <c r="K66" i="4"/>
  <c r="K65" i="4"/>
  <c r="K69" i="4"/>
  <c r="K68" i="4"/>
  <c r="K64" i="4"/>
  <c r="L30" i="4"/>
  <c r="L34" i="4"/>
  <c r="L47" i="4"/>
  <c r="L54" i="4"/>
  <c r="L46" i="4"/>
  <c r="L59" i="4"/>
  <c r="L61" i="4"/>
  <c r="L58" i="4"/>
  <c r="L66" i="4"/>
  <c r="L65" i="4"/>
  <c r="L69" i="4"/>
  <c r="L68" i="4"/>
  <c r="L64" i="4"/>
  <c r="M30" i="4"/>
  <c r="M34" i="4"/>
  <c r="M38" i="4"/>
  <c r="M47" i="4"/>
  <c r="M54" i="4"/>
  <c r="M46" i="4"/>
  <c r="M29" i="4"/>
  <c r="M59" i="4"/>
  <c r="M61" i="4"/>
  <c r="M58" i="4"/>
  <c r="M57" i="4"/>
  <c r="M28" i="4"/>
  <c r="M66" i="4"/>
  <c r="M65" i="4"/>
  <c r="M69" i="4"/>
  <c r="M68" i="4"/>
  <c r="M64" i="4"/>
  <c r="M27" i="4"/>
  <c r="N30" i="4"/>
  <c r="N34" i="4"/>
  <c r="N38" i="4"/>
  <c r="N47" i="4"/>
  <c r="N54" i="4"/>
  <c r="N46" i="4"/>
  <c r="N29" i="4"/>
  <c r="N59" i="4"/>
  <c r="N61" i="4"/>
  <c r="N58" i="4"/>
  <c r="N57" i="4"/>
  <c r="N28" i="4"/>
  <c r="N66" i="4"/>
  <c r="N65" i="4"/>
  <c r="N69" i="4"/>
  <c r="N68" i="4"/>
  <c r="N64" i="4"/>
  <c r="N27" i="4"/>
  <c r="O30" i="4"/>
  <c r="O34" i="4"/>
  <c r="O38" i="4"/>
  <c r="O47" i="4"/>
  <c r="O54" i="4"/>
  <c r="O46" i="4"/>
  <c r="O29" i="4"/>
  <c r="O59" i="4"/>
  <c r="O61" i="4"/>
  <c r="O58" i="4"/>
  <c r="O57" i="4"/>
  <c r="O28" i="4"/>
  <c r="O66" i="4"/>
  <c r="O65" i="4"/>
  <c r="O69" i="4"/>
  <c r="O68" i="4"/>
  <c r="O64" i="4"/>
  <c r="O27" i="4"/>
  <c r="F30" i="4"/>
  <c r="F34" i="4"/>
  <c r="F38" i="4"/>
  <c r="F47" i="4"/>
  <c r="F54" i="4"/>
  <c r="F46" i="4"/>
  <c r="F29" i="4"/>
  <c r="F59" i="4"/>
  <c r="F61" i="4"/>
  <c r="F58" i="4"/>
  <c r="F57" i="4"/>
  <c r="F28" i="4"/>
  <c r="F66" i="4"/>
  <c r="F65" i="4"/>
  <c r="F69" i="4"/>
  <c r="F68" i="4"/>
  <c r="F64" i="4"/>
  <c r="F27" i="4"/>
  <c r="P34" i="4"/>
  <c r="G12" i="4"/>
  <c r="G11" i="4"/>
  <c r="G17" i="4"/>
  <c r="G21" i="4"/>
  <c r="G23" i="4"/>
  <c r="G25" i="4"/>
  <c r="G16" i="4"/>
  <c r="G10" i="4"/>
  <c r="H17" i="4"/>
  <c r="H21" i="4"/>
  <c r="H16" i="4" s="1"/>
  <c r="I17" i="4"/>
  <c r="I21" i="4"/>
  <c r="K21" i="4"/>
  <c r="L12" i="4"/>
  <c r="L11" i="4"/>
  <c r="L17" i="4"/>
  <c r="L21" i="4"/>
  <c r="L23" i="4"/>
  <c r="L25" i="4"/>
  <c r="L16" i="4"/>
  <c r="L10" i="4"/>
  <c r="M12" i="4"/>
  <c r="M11" i="4"/>
  <c r="M17" i="4"/>
  <c r="M21" i="4"/>
  <c r="M23" i="4"/>
  <c r="M25" i="4"/>
  <c r="M16" i="4"/>
  <c r="M10" i="4"/>
  <c r="N12" i="4"/>
  <c r="N11" i="4"/>
  <c r="N17" i="4"/>
  <c r="N21" i="4"/>
  <c r="N23" i="4"/>
  <c r="N25" i="4"/>
  <c r="N16" i="4"/>
  <c r="N10" i="4"/>
  <c r="O12" i="4"/>
  <c r="O11" i="4"/>
  <c r="O17" i="4"/>
  <c r="O21" i="4"/>
  <c r="O23" i="4"/>
  <c r="O25" i="4"/>
  <c r="O16" i="4"/>
  <c r="O10" i="4"/>
  <c r="F12" i="4"/>
  <c r="F11" i="4"/>
  <c r="F17" i="4"/>
  <c r="F21" i="4"/>
  <c r="F23" i="4"/>
  <c r="F25" i="4"/>
  <c r="F16" i="4"/>
  <c r="F10" i="4"/>
  <c r="P17" i="4"/>
  <c r="P16" i="4"/>
  <c r="A3" i="1"/>
  <c r="H111" i="5" l="1"/>
  <c r="J175" i="4"/>
  <c r="G112" i="5"/>
  <c r="F111" i="5"/>
  <c r="G111" i="5" s="1"/>
  <c r="D11" i="10"/>
  <c r="E19" i="10"/>
  <c r="F104" i="5"/>
  <c r="G104" i="5" s="1"/>
  <c r="K158" i="4"/>
  <c r="J158" i="4"/>
  <c r="J119" i="4"/>
  <c r="D19" i="20" s="1"/>
  <c r="E19" i="20" s="1"/>
  <c r="G100" i="5"/>
  <c r="H89" i="5"/>
  <c r="K131" i="4"/>
  <c r="D8" i="17"/>
  <c r="E9" i="17"/>
  <c r="E10" i="17"/>
  <c r="K119" i="4"/>
  <c r="F90" i="5"/>
  <c r="F89" i="5"/>
  <c r="G89" i="5" s="1"/>
  <c r="G90" i="5"/>
  <c r="L119" i="4"/>
  <c r="H80" i="5"/>
  <c r="G85" i="5"/>
  <c r="L72" i="4"/>
  <c r="F16" i="16"/>
  <c r="F15" i="16" s="1"/>
  <c r="K95" i="4"/>
  <c r="K94" i="4" s="1"/>
  <c r="D13" i="16"/>
  <c r="D11" i="7"/>
  <c r="E11" i="7" s="1"/>
  <c r="E12" i="7"/>
  <c r="L190" i="4"/>
  <c r="J96" i="4"/>
  <c r="J95" i="4" s="1"/>
  <c r="J94" i="4" s="1"/>
  <c r="D18" i="20" s="1"/>
  <c r="E18" i="20" s="1"/>
  <c r="F59" i="5"/>
  <c r="G59" i="5" s="1"/>
  <c r="G60" i="5"/>
  <c r="L28" i="4"/>
  <c r="L27" i="4" s="1"/>
  <c r="H35" i="5"/>
  <c r="H34" i="5" s="1"/>
  <c r="H27" i="5"/>
  <c r="F27" i="5"/>
  <c r="H23" i="5"/>
  <c r="K29" i="4"/>
  <c r="K28" i="4" s="1"/>
  <c r="K27" i="4" s="1"/>
  <c r="J29" i="4"/>
  <c r="D13" i="20" s="1"/>
  <c r="H20" i="5"/>
  <c r="H19" i="5" s="1"/>
  <c r="H18" i="5" s="1"/>
  <c r="H17" i="5" s="1"/>
  <c r="H16" i="5" s="1"/>
  <c r="F19" i="5"/>
  <c r="F18" i="5" s="1"/>
  <c r="F17" i="5" s="1"/>
  <c r="F16" i="5" s="1"/>
  <c r="D11" i="20"/>
  <c r="K10" i="4"/>
  <c r="J16" i="4"/>
  <c r="D10" i="20"/>
  <c r="E11" i="20"/>
  <c r="E10" i="20" s="1"/>
  <c r="F9" i="5"/>
  <c r="F5" i="5" s="1"/>
  <c r="I131" i="4"/>
  <c r="I119" i="4" s="1"/>
  <c r="I72" i="4" s="1"/>
  <c r="H119" i="4"/>
  <c r="H72" i="4" s="1"/>
  <c r="I191" i="4"/>
  <c r="I190" i="4" s="1"/>
  <c r="I29" i="4"/>
  <c r="I28" i="4" s="1"/>
  <c r="I27" i="4" s="1"/>
  <c r="H29" i="4"/>
  <c r="H28" i="4" s="1"/>
  <c r="H27" i="4" s="1"/>
  <c r="I16" i="4"/>
  <c r="I10" i="4" s="1"/>
  <c r="H190" i="4"/>
  <c r="H10" i="4"/>
  <c r="H65" i="5"/>
  <c r="H64" i="5" s="1"/>
  <c r="H63" i="5" s="1"/>
  <c r="F65" i="5"/>
  <c r="G78" i="5"/>
  <c r="D6" i="19"/>
  <c r="E7" i="19"/>
  <c r="E17" i="20"/>
  <c r="F8" i="19"/>
  <c r="F7" i="19" s="1"/>
  <c r="F6" i="19" s="1"/>
  <c r="F5" i="19" s="1"/>
  <c r="F4" i="19" s="1"/>
  <c r="E8" i="19"/>
  <c r="K190" i="4"/>
  <c r="F35" i="5"/>
  <c r="F34" i="5" s="1"/>
  <c r="G38" i="5"/>
  <c r="J190" i="4"/>
  <c r="E8" i="20"/>
  <c r="J10" i="4"/>
  <c r="R10" i="4" s="1"/>
  <c r="G8" i="5"/>
  <c r="H8" i="5"/>
  <c r="H6" i="5" s="1"/>
  <c r="H5" i="5" s="1"/>
  <c r="L9" i="4" l="1"/>
  <c r="H58" i="5"/>
  <c r="F80" i="5"/>
  <c r="G80" i="5" s="1"/>
  <c r="D5" i="10"/>
  <c r="E11" i="10"/>
  <c r="K72" i="4"/>
  <c r="K9" i="4" s="1"/>
  <c r="D5" i="17"/>
  <c r="E8" i="17"/>
  <c r="D12" i="16"/>
  <c r="F13" i="16"/>
  <c r="F12" i="16" s="1"/>
  <c r="F11" i="16" s="1"/>
  <c r="F5" i="16" s="1"/>
  <c r="F4" i="16" s="1"/>
  <c r="E13" i="16"/>
  <c r="D10" i="7"/>
  <c r="J72" i="4"/>
  <c r="R72" i="4" s="1"/>
  <c r="D16" i="20"/>
  <c r="E16" i="20" s="1"/>
  <c r="H4" i="5"/>
  <c r="J28" i="4"/>
  <c r="J27" i="4" s="1"/>
  <c r="R27" i="4" s="1"/>
  <c r="I9" i="4"/>
  <c r="H9" i="4"/>
  <c r="D9" i="7"/>
  <c r="E10" i="7"/>
  <c r="F64" i="5"/>
  <c r="G65" i="5"/>
  <c r="E6" i="19"/>
  <c r="D5" i="19"/>
  <c r="E13" i="20"/>
  <c r="D12" i="20"/>
  <c r="E5" i="10" l="1"/>
  <c r="D4" i="10"/>
  <c r="E4" i="10" s="1"/>
  <c r="E5" i="17"/>
  <c r="D4" i="17"/>
  <c r="E4" i="17" s="1"/>
  <c r="E12" i="16"/>
  <c r="D11" i="16"/>
  <c r="J9" i="4"/>
  <c r="R9" i="4" s="1"/>
  <c r="D5" i="7"/>
  <c r="E9" i="7"/>
  <c r="F63" i="5"/>
  <c r="G64" i="5"/>
  <c r="E5" i="19"/>
  <c r="D4" i="19"/>
  <c r="E4" i="19" s="1"/>
  <c r="E12" i="20"/>
  <c r="D9" i="20"/>
  <c r="E11" i="16" l="1"/>
  <c r="D5" i="16"/>
  <c r="D4" i="7"/>
  <c r="E4" i="7" s="1"/>
  <c r="E5" i="7"/>
  <c r="G63" i="5"/>
  <c r="F58" i="5"/>
  <c r="E9" i="20"/>
  <c r="D7" i="20"/>
  <c r="E7" i="20" s="1"/>
  <c r="E5" i="16" l="1"/>
  <c r="D4" i="16"/>
  <c r="E4" i="16" s="1"/>
  <c r="G58" i="5"/>
  <c r="F4" i="5"/>
  <c r="G4" i="5" s="1"/>
</calcChain>
</file>

<file path=xl/comments1.xml><?xml version="1.0" encoding="utf-8"?>
<comments xmlns="http://schemas.openxmlformats.org/spreadsheetml/2006/main">
  <authors>
    <author>Author</author>
  </authors>
  <commentList>
    <comment ref="B9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Thay đổi tên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Thay đổi tên</t>
        </r>
      </text>
    </comment>
  </commentList>
</comments>
</file>

<file path=xl/sharedStrings.xml><?xml version="1.0" encoding="utf-8"?>
<sst xmlns="http://schemas.openxmlformats.org/spreadsheetml/2006/main" count="1461" uniqueCount="434">
  <si>
    <t>TT</t>
  </si>
  <si>
    <t>Danh mục dự án</t>
  </si>
  <si>
    <t>Quyết định đầu tư</t>
  </si>
  <si>
    <t>Số QĐ, ngày tháng năm ban hành</t>
  </si>
  <si>
    <t>Tổng mức đầu tư</t>
  </si>
  <si>
    <t>Khối lượng thực hiện</t>
  </si>
  <si>
    <t>Lũy kế từ khởi công đến thời điểm báo cáo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</si>
  <si>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</si>
  <si>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</si>
  <si>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</si>
  <si>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</si>
  <si>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</si>
  <si>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</si>
  <si>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</si>
  <si>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</si>
  <si>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</si>
  <si>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</si>
  <si>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</si>
  <si>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Ghi chú</t>
  </si>
  <si>
    <t>Tổng số</t>
  </si>
  <si>
    <t>A</t>
  </si>
  <si>
    <t>Cấp tỉnh quản lý</t>
  </si>
  <si>
    <t>I</t>
  </si>
  <si>
    <t>Nguồn vốn</t>
  </si>
  <si>
    <t>Dự án…..</t>
  </si>
  <si>
    <t>II</t>
  </si>
  <si>
    <t>III</t>
  </si>
  <si>
    <t>B</t>
  </si>
  <si>
    <t>Cấp huyện quản lý</t>
  </si>
  <si>
    <t>Phân loại như phần A</t>
  </si>
  <si>
    <t>ĐVT: Triệu đồng</t>
  </si>
  <si>
    <t xml:space="preserve">Khó khăn vướng mắc </t>
  </si>
  <si>
    <t>Nội dung vướng mắc</t>
  </si>
  <si>
    <t>Tiến độ giải quyết</t>
  </si>
  <si>
    <t>Đơn vị chịu trách nhiệm/được giao giải quyết</t>
  </si>
  <si>
    <t>Giải ngân từ đầu năm đến thời điểm báo cáo</t>
  </si>
  <si>
    <t>Biểu số 01</t>
  </si>
  <si>
    <t>Biểu số 02</t>
  </si>
  <si>
    <t>Cam kết giải ngân kế hoạch năm 2024</t>
  </si>
  <si>
    <t>Giải ngân cả năm 2024</t>
  </si>
  <si>
    <t>Tình hình thực hiện năm 2024</t>
  </si>
  <si>
    <t>Riêng năm 2024</t>
  </si>
  <si>
    <t>Trong đó:</t>
  </si>
  <si>
    <t>Thanh toán KLHT</t>
  </si>
  <si>
    <t>Tạm ứng</t>
  </si>
  <si>
    <t>Kế hoạch giao năm 2024</t>
  </si>
  <si>
    <t>CAM KẾT GIẢI NGÂN KẾ HOẠCH VỐN ĐẦU TƯ CÔNG NĂM 2024</t>
  </si>
  <si>
    <t>BÁO CÁO TÌNH HÌNH THỰC HIỆN KẾ HOẠCH VỐN ĐẦU TƯ CÔNG NĂM 2024</t>
  </si>
  <si>
    <t>Tháng 1</t>
  </si>
  <si>
    <t>Nguồn vốn ngân sách trung ương (NSTW)</t>
  </si>
  <si>
    <t>Nguồn vốn ngân sách địa phương (NSĐP)</t>
  </si>
  <si>
    <t>Dự án dự kiến hoàn thành năm 2024</t>
  </si>
  <si>
    <t>Nâng cấp đường giao thông Nậm Lằn - Mốc 17</t>
  </si>
  <si>
    <t>Nâng cấp đường giao thông đến trung tâm các xã huyện Mường Tè</t>
  </si>
  <si>
    <t>997-30/07/2021</t>
  </si>
  <si>
    <t>1611-06/12/2021</t>
  </si>
  <si>
    <t>Chủ đầu tư</t>
  </si>
  <si>
    <t xml:space="preserve">Ban QL công trình dự án phát triển KT-XH huyện </t>
  </si>
  <si>
    <t>a</t>
  </si>
  <si>
    <t>b</t>
  </si>
  <si>
    <t>Dự ánkhởi công mới năm 2024</t>
  </si>
  <si>
    <t>Dự án đã quyết toán</t>
  </si>
  <si>
    <t>Đường giao thông tiên vùng liên vùng Tá Bạ - Pa Ủ, huyện Mường Tè</t>
  </si>
  <si>
    <t>Đường giao thông đến bản Nhóm Pố xã Tá Bạ huyện Mường Tè</t>
  </si>
  <si>
    <t>Trường mầm non số 2 xã Tà Tổng, huyện Mường Tè</t>
  </si>
  <si>
    <t>31-30/10/2016; 639-04/6/2021</t>
  </si>
  <si>
    <t>1395-29/10/2014; 478-18/5/2017</t>
  </si>
  <si>
    <t>1300-27/10/2016; 709-11/6/2020</t>
  </si>
  <si>
    <t>Nâng cấp hệ thống nước sinh hoạt thị trấn Mường Tè</t>
  </si>
  <si>
    <t>1626-06/12/2021</t>
  </si>
  <si>
    <t>Các dự án chuyển tiếp hoàn thành sau năm 2024</t>
  </si>
  <si>
    <t>c</t>
  </si>
  <si>
    <t>Nâng cấp đường đi bản Pa Thắng, xã Thu Lũm, huyện Mường Tè</t>
  </si>
  <si>
    <t>1576-02/12/2022</t>
  </si>
  <si>
    <t>Các dự án khởi công mới năm 2024</t>
  </si>
  <si>
    <t>Hạ tầng kỹ thuật khối cơ quan, khu dân cư, khu công cộng thị trấn Mường Tè, huyện Mường Tè</t>
  </si>
  <si>
    <t>2069-14/11/2023</t>
  </si>
  <si>
    <t>d</t>
  </si>
  <si>
    <t>Cân đối ngân sách huyện</t>
  </si>
  <si>
    <t>Hạ tầng kỹ thuật trung tâm thị trấn Mường Tè (GĐ II)</t>
  </si>
  <si>
    <t>Hạ tầng kỹ thuật điểm ĐCĐC Cờ Lò 1, 2 Xã Pa Ủ (GĐ 2)</t>
  </si>
  <si>
    <t>Đường giao thông Nậm Phìn - Cờ Lò 1, huyện Mường Tè</t>
  </si>
  <si>
    <t>Bố trí cho các dự án sau quyết toán</t>
  </si>
  <si>
    <t>1510a-31.10.2017</t>
  </si>
  <si>
    <t>1443A-25/09/2017</t>
  </si>
  <si>
    <t>91-28/10/2016</t>
  </si>
  <si>
    <t>Các dự án hoàn thành, bàn giao, đưa vào sử dụng trước ngày 31/12/2023</t>
  </si>
  <si>
    <t>Trường mầm non xã Ka Lăng, huyện Mường Tè (Hạng mục phụ trợ)</t>
  </si>
  <si>
    <t>Phòng họp trực tuyến Huyện ủy, huyện Mường Tè (GĐII)</t>
  </si>
  <si>
    <t>Nhà đa năng trường THCS thị trấn, huyện Mường Tè</t>
  </si>
  <si>
    <t>2225-15/12/2021</t>
  </si>
  <si>
    <t>2224-15/12/2021</t>
  </si>
  <si>
    <t>2223-15/12/2021</t>
  </si>
  <si>
    <t>Hạ tầng đô thị, điện chiếu sáng thị trấn Mường Tè, huyện Mường Tè</t>
  </si>
  <si>
    <t>San gạt mặt bằng, cấp nước sinh hoạt điểm sắp xếp dân cư Nậm Suổng, xã Vàng San, huyện Mường Tè</t>
  </si>
  <si>
    <t>Nâng cấp bổ sung, các hạng mục phụ trợ trường MN Pa Ủ (trung tâm và các điểm bản)</t>
  </si>
  <si>
    <t>Bổ sung HMPT điểm trường bản Nà Phầy, trường PTDT bán trú Tiểu học, Trung học cơ sở xã Vàng San, huyện Mường Tè</t>
  </si>
  <si>
    <t>Hạng mục phụ trợ  điểm trường mầm non + tiểu học Khoang Thèn, xã Pa Vệ Sủ, huyện Mường Tè</t>
  </si>
  <si>
    <t>Bổ sung các hạng mục trường mầm non Bum Tở, xã Bum Tở, huyện Mường Tè</t>
  </si>
  <si>
    <t>2207-10/12/2021</t>
  </si>
  <si>
    <t>2110-07/10/2022</t>
  </si>
  <si>
    <t>2004-22/9/2022</t>
  </si>
  <si>
    <t>2028-22/9/2022</t>
  </si>
  <si>
    <t>2297-10/8/2022</t>
  </si>
  <si>
    <t>2029-22/9/2022</t>
  </si>
  <si>
    <t>Lồng ghép thực hiện các chương trình MTQG</t>
  </si>
  <si>
    <t>e</t>
  </si>
  <si>
    <t>Chương trình MTQG giảm nghèo</t>
  </si>
  <si>
    <t>Trường PTDT bán trú THCS Thu Lũm</t>
  </si>
  <si>
    <t>Trường PTDT bán trú Tiểu học Thu Lũm</t>
  </si>
  <si>
    <t>Nâng cấp hệ thống phòng học + phụ trợ các Trường mầm non trên địa bàn các xã Mường Tè, Bum Nưa, Thu Lũm, huyện Mường Tè</t>
  </si>
  <si>
    <t>Bổ sung các phòng học mầm non trên địa bàn huyện Mường Tè</t>
  </si>
  <si>
    <t>Nâng cấp hệ thống phòng học và phụ trợ các trường Tiểu học trên địa bàn các xã Mường Tè, Bum Nưa, Thu Lũm, huyện Mường Tè</t>
  </si>
  <si>
    <t>Nhà lớp học bộ môn  trường THCS xã Mường Tè</t>
  </si>
  <si>
    <t>Chương trình MTQG phát triển KT-XH vùng đồng bào dân tộc thiểu số và miền núi</t>
  </si>
  <si>
    <t>Đường đến điểm ĐCĐC Suối Voi, xã Can Hồ, huyện Mường Tè</t>
  </si>
  <si>
    <t>Đường giao thông bản Pa Thắng - bản A Chè, xã Thu Lũm, huyện Mường Tè</t>
  </si>
  <si>
    <t>2026-22/9/2022</t>
  </si>
  <si>
    <t>2025-22/9/2022</t>
  </si>
  <si>
    <t>2045-28/9/2022</t>
  </si>
  <si>
    <t>2036-26/9/2022</t>
  </si>
  <si>
    <t>2037-26/9/2022</t>
  </si>
  <si>
    <t>1686-05/8/2022</t>
  </si>
  <si>
    <t>1695-08/8/2022</t>
  </si>
  <si>
    <t>397-29/3/2023</t>
  </si>
  <si>
    <t>Thực hiện các chương trình trọng điểm theo Nghị quyết Đại hội Đảng bộ tỉnh nhiệm kỳ 2020-2025</t>
  </si>
  <si>
    <t>Các dự án dự kiến hoàn thành năm 2024</t>
  </si>
  <si>
    <t>Đề án phát triển hạ tầng vùng sản xuất nông nghiệp hàng hóa tập trung</t>
  </si>
  <si>
    <t>Nâng cấp, sửa chữa hệ thống thủy lợi xã Bum Nưa, Vàng San</t>
  </si>
  <si>
    <t>Đề án phát triển rừng bền vững giai đoạn 2021-2025, định hướng đến năm 2030</t>
  </si>
  <si>
    <t>Đường giao thông các xã Bum Tở, Can hồ, huyện Mường Tè( Vùng Quế đã trồng, nhân dân trồng)</t>
  </si>
  <si>
    <t>Đường giao thông các xã Bum Tở, Can Hồ, huyện Mường Tè (Vùng Quế trồng mới, nhân dân trồng)</t>
  </si>
  <si>
    <t>1685-05/08/2022</t>
  </si>
  <si>
    <t>1693-08/08/2022</t>
  </si>
  <si>
    <t>1694-08/08/2022</t>
  </si>
  <si>
    <t>Chi xây dựng cơ bản tập chung</t>
  </si>
  <si>
    <t>Vốn đầu tư từ nguồn thu sử dụng đất</t>
  </si>
  <si>
    <t>Chi đầu tư hạ tầng các khu, điểm quy hoạch bán đấu giá quyền SDĐ</t>
  </si>
  <si>
    <t>Xây dựng hạ tầng kỹ thuật và chỉnh trang đô thị, thị trấn Mường Tè, huyện Mường Tè</t>
  </si>
  <si>
    <t>Chi đầu tư chương trình xây dựng NTM</t>
  </si>
  <si>
    <t>Xây dựng sân thể thao trung tâm xã Can Hồ</t>
  </si>
  <si>
    <t>Đường giao thông nông thôn phục vụ sản xuất Nậm Lọ xã Can Hồ</t>
  </si>
  <si>
    <t>628-02/4/2021</t>
  </si>
  <si>
    <t>1993-19/9/2022</t>
  </si>
  <si>
    <t>277-29/9/2022</t>
  </si>
  <si>
    <t>C</t>
  </si>
  <si>
    <t>Ngân sách TW thực hiện các Chương trình MTQG</t>
  </si>
  <si>
    <t>Chương trình MTQG xây dựng NTM</t>
  </si>
  <si>
    <t>Các dự án dự kiến hoàn thành năm 2023</t>
  </si>
  <si>
    <t xml:space="preserve">Sửa chữa, nâng cấp phòng lớp học, nhà công vụ và phụ trợ khác các điểm trường mầm non các bản, xã Nậm Khao </t>
  </si>
  <si>
    <t>Nâng cấp thủy lợi Vạ Pù, xã Tá Bạ</t>
  </si>
  <si>
    <t>Tu sửa, nâng cấp nước sinh hoạt các bản (Thăm Pa, Chà Kế, Xà Hồ) xã Pa Ủ</t>
  </si>
  <si>
    <t>Sửa chữa NSH các bản (Ma Ký, Mù Cả, Phìn Khò) xã Mù Cả</t>
  </si>
  <si>
    <t>Sửa chữa, nâng cấp nhà văn hóa các bản xã Ka Lăng</t>
  </si>
  <si>
    <t>Tu sửa, nâng cấp nước sinh hoạt các bản (Phìn Khò, Nậm Xả, Đầu Nậm Xả) xã Bum Tở</t>
  </si>
  <si>
    <t>Tu sửa, nâng cấp nước sinh hoạt các bản Pa Vệ Sủ</t>
  </si>
  <si>
    <t>Tu sửa, nâng cấp nước sinh hoạt các bản xã Vàng San</t>
  </si>
  <si>
    <t>Đường giao thông nông thôn phục vụ sản xuất bản Là Pê xã Tá Bạ</t>
  </si>
  <si>
    <t>Đường giao thông trục bản, nội bản, rãnh thoát nước môi trường các bản xã Thu Lũm</t>
  </si>
  <si>
    <t>Đường giao thông trục bản, nội bản, rãnh thoát nước môi trường các bản xã Bum Nưa</t>
  </si>
  <si>
    <t>Đường giao thông trục bản, nội bản, rãnh thoát nước môi trường các bản xã Ka Lăng</t>
  </si>
  <si>
    <t>Đường giao thông đến bản Phí Chi B, xã Pa Vệ Sủ</t>
  </si>
  <si>
    <t>Nâng cấp, làm mới đường giao thông trục bản, nội bản, rãnh thoát nước các bản xã Mường Tè</t>
  </si>
  <si>
    <t>Nâng cấp, làm mới đường giao thông trục bản, nội bản, rãnh thoát nước các bản xã Tà Tổng</t>
  </si>
  <si>
    <t>Các dự án chuyển tiếp</t>
  </si>
  <si>
    <t>Đường giao ra khu sản xuất bản Giẳng xã Mường Tè</t>
  </si>
  <si>
    <t xml:space="preserve">Sửa chữa, nâng cấp nhà văn hóa các bản xã Thu Lũm </t>
  </si>
  <si>
    <t>Sửa chữa trụ sở làm việc, nhà văn hóa trung tâm xã Bum Nưa</t>
  </si>
  <si>
    <t>1689-05/8/2022</t>
  </si>
  <si>
    <t>309-26/9/2022; 478-02/12/2022</t>
  </si>
  <si>
    <t>200-29/9/2022</t>
  </si>
  <si>
    <t>300-28/9/2022</t>
  </si>
  <si>
    <t>108-28/9/2022</t>
  </si>
  <si>
    <t>465-29/9/2022</t>
  </si>
  <si>
    <t>330-27/9/2022</t>
  </si>
  <si>
    <t>262a-26/9/2022</t>
  </si>
  <si>
    <t>310-26/9/2022</t>
  </si>
  <si>
    <t>157-29/9/2022</t>
  </si>
  <si>
    <t>125-26/9/2022</t>
  </si>
  <si>
    <t>107-28/9/2022</t>
  </si>
  <si>
    <t>331-27/9/2022</t>
  </si>
  <si>
    <t>266-30/9/2022</t>
  </si>
  <si>
    <t>428-30/9/2022</t>
  </si>
  <si>
    <t>341-29/11/2022</t>
  </si>
  <si>
    <t>180B-25/11/2022</t>
  </si>
  <si>
    <t>2623-28/11/2022</t>
  </si>
  <si>
    <t>Chương trình MTQG giảm nghèo bền vững</t>
  </si>
  <si>
    <t>Dự án 1</t>
  </si>
  <si>
    <t>Tiểu dự án 1: Hỗ trợ đầu tư cơ sở hạ tầng KTXH tại các huyện nghèo</t>
  </si>
  <si>
    <t>Nâng cấp đường giao thông Ló Mé, Lè Giằng, Là Pê 1,2; trung tâm xã Tá Pạ</t>
  </si>
  <si>
    <t>Cấp điện nông thôn đến các bản Các xã Tà Tổng ( A Mé); Pa Vệ Sử (Chà Gá, Sín Chải C); Mù Cả (Mò Su);  Tá Pạ (Là Si; Vạ Pù)</t>
  </si>
  <si>
    <t>Đường giao thông liên vùng từ bản Mo Chi - bản Cờ Lò, xã Pa Ủ - bản Nậm Phìn, xã Nậm Khao, huyện Mường Tè.</t>
  </si>
  <si>
    <t>Kiên cố thủy lợi Na Cai Bảng bản Giẳng, xã Mường Tè</t>
  </si>
  <si>
    <t>Thuỷ lợi Lọng Co Cu + Huổi Y Lin xã Mường Tè</t>
  </si>
  <si>
    <t>Thuỷ lợi Cư Phu Á Te bản Thu Lũm 1 xã Thu lũm</t>
  </si>
  <si>
    <t>Kiên cố thủy lợi Nà Cấu, xã Mường Tè</t>
  </si>
  <si>
    <t>Cấp điện nông thôn từ điện lưới quốc gia bản (A Chè, Suối Voi, Nậm Phìn, Cờ Lò) thuộc các xã, huyện Mường Tè</t>
  </si>
  <si>
    <t>Thuỷ lợi Xé Giá bản Pa Thắng</t>
  </si>
  <si>
    <t>Nâng cấp thủy lợi Na Mứn bản Nậm Củm xã Mường Tè</t>
  </si>
  <si>
    <t>Xây dựng sân thể thao xã Bum Nưa</t>
  </si>
  <si>
    <t>Nâng cấp nước sinh hoạt trung tâm xã Mường Tè</t>
  </si>
  <si>
    <t>Xây dựng sân thể thao xã Thu Lũm</t>
  </si>
  <si>
    <t>Hệ thống đường giao thông nội đồng các bản xã Bum Nưa, huyện Mường Tè</t>
  </si>
  <si>
    <t>Hệ thống đường giao thông ra khu sản xuất bản Nậm Hản, Nậm Củm xã Mường Tè</t>
  </si>
  <si>
    <t>Hệ thống đường giao thông nội đồng các bản xã Thu Lũm, huyện Mường Tè</t>
  </si>
  <si>
    <t>Sửa chữa, nâng cấp nhà văn hóa bản Thu Lũm 1 xã Thu Lũm</t>
  </si>
  <si>
    <t>1717-12/8/2022; 597-29/11/2022</t>
  </si>
  <si>
    <t>1684-05/8/2022; 155-09/11/2022</t>
  </si>
  <si>
    <t>1718-12/8/2022; 595-29/11/2022</t>
  </si>
  <si>
    <t>1666-05/8/2022</t>
  </si>
  <si>
    <t>1678-05/8/2022</t>
  </si>
  <si>
    <t>1671-05/8/2022</t>
  </si>
  <si>
    <t>1673-05/8/2022</t>
  </si>
  <si>
    <t>1683-05/8/2022; 387-07/10/2022</t>
  </si>
  <si>
    <t>1670-05/8/2022</t>
  </si>
  <si>
    <t>1672-05/8/2022</t>
  </si>
  <si>
    <t>126-26/9/2022</t>
  </si>
  <si>
    <t>256-28/9/2022</t>
  </si>
  <si>
    <t>153-26/9/2022</t>
  </si>
  <si>
    <t>126a-26/9/2022</t>
  </si>
  <si>
    <t>255-28/9/2022</t>
  </si>
  <si>
    <t>155-29/9/2022</t>
  </si>
  <si>
    <t>180C-25/11/2022</t>
  </si>
  <si>
    <t>Chương trình MTQG phát triển kinh tế - xã hội vùng đồng bào DTTS&amp;MN</t>
  </si>
  <si>
    <t>Nước sinh hoạt bản A Chè, xã Thu Lũm, huyện Mường Tè</t>
  </si>
  <si>
    <t>Nước sinh hoạt bản A Mé, U Na xã Tà Tổng, huyện Mường Tè</t>
  </si>
  <si>
    <t>Phân bổ chi tiết sau</t>
  </si>
  <si>
    <t>Dự án 2</t>
  </si>
  <si>
    <t>Sắp xếp ổn định dân cư vùng biên giới bản A Chè, xã Thu Lũm, huyện Mường Tè</t>
  </si>
  <si>
    <t>Sắp xếp ổn định dân cư vùng thiên tai bản Chà Dì, xã Bum Tở huyện Mường Tè</t>
  </si>
  <si>
    <t>Dự án 3</t>
  </si>
  <si>
    <t>Tiểu dự án 1. Dự án 4</t>
  </si>
  <si>
    <t>Nâng cấp, sửa chữa các công trình thủy lợi nhỏ các bản Còong Khà, Ló Na, Gò Khà, U Ma xã Thu Lũm</t>
  </si>
  <si>
    <t>Nâng cấp, sửa chữa các công trình thủy lợi nhỏ, xã Mù Cả, huyện Mường Tè</t>
  </si>
  <si>
    <t>Nâng cấp, sửa chữa các công trình thủy lợi nhỏ, xã Pa Ủ, huyện Mường Tè</t>
  </si>
  <si>
    <t>Nâng cấp, sửa chữa các công trình thủy lợi nhỏ, xã Pa Vệ Sủ, huyện Mường Tè</t>
  </si>
  <si>
    <t>Đường giao thông đến bản A Mé, xã Tà Tổng, huyện Mường Tè</t>
  </si>
  <si>
    <t>Nâng cấp, sửa chữa các công trình thủy lợi nhỏ, xã Bum Tở, huyện Mường Tè</t>
  </si>
  <si>
    <t>Nâng cấp, sửa chữa các công trình thủy lợi nhỏ, xã Vàng San, huyện Mường Tè</t>
  </si>
  <si>
    <t>Đường giao thông nội bản các bản ( Xà Hồ, Pha Bu, Cờ Lò) xã Pa Ủ, huyện Mường Tè</t>
  </si>
  <si>
    <t>Đường giao thông nội bản các bản (Vàng San, Pắc Pạ, Sang Sui) xã Vàng San, huyện Mường Tè</t>
  </si>
  <si>
    <t>Nâng cấp, sửa chữa nước sinh hoạt Khu phố 11, Thị trấn Mường Tè, huyện Mường Tè</t>
  </si>
  <si>
    <t>Đường giao thông nông thôn phục vụ sản xuất các bản xã Thu Lũm, huyện Mường Tè</t>
  </si>
  <si>
    <t>Đường giao thông nông thôn phục vụ sản xuất các bản xã Ka Lăng, huyện Mường Tè</t>
  </si>
  <si>
    <t>Đường giao thông nội bản các bản ( Ló Mé, Lè Giằng, Vạ Pù, Nhóm Pố) xã Tá Bạ, huyện Mường Tè</t>
  </si>
  <si>
    <t>Đường giao thông nông thôn phục vụ sản xuất các bản xã Mù Cả, huyện Mường Tè</t>
  </si>
  <si>
    <t>Đường giao thông nông thôn phục vụ sản xuất các bản (Dèn Thàng, Khoang Thèn, Sín Chải A+C) xã Pa Vệ Sủ, huyện Mường Tè</t>
  </si>
  <si>
    <t>Đường giao thông nông thôn phục vụ sản xuất xã Nậm Khao, huyện Mường Tè</t>
  </si>
  <si>
    <t>Đường vào khu sản xuất điểm dân cư Suối Voi, xã Can Hồ, huyện Mường Tè</t>
  </si>
  <si>
    <t>Chợ xã Ka Lăng, huyện Mường Tè</t>
  </si>
  <si>
    <t>Cứng hóa đường từ các bản Sín Chải A + B, Chà Gá đến trung tâm xã Pa Vệ Sủ, huyện Mường Tè</t>
  </si>
  <si>
    <t>Cứng hóa đường từ các bản Xà Hồ, Pa Ủ, Hà Xi đến trung tâm xã Pa Ủ, huyện Mường Tè</t>
  </si>
  <si>
    <t>Cứng hóa đường giao thông Km 13 - bản Pa Thắng - TT xã Thu Lũm</t>
  </si>
  <si>
    <t>Đường giao thông nông thôn phục vụ sản xuất các bản (Xà Hồ, Ứ Ma) xã Pa Ủ</t>
  </si>
  <si>
    <t>Đường giao thông nội bản các bản (Phìn Khò, Tả Phìn, Đầu Nậm Xả, Huổi Han) xã Bum Tở</t>
  </si>
  <si>
    <t>Tiểu dự án 1. Dự án 5</t>
  </si>
  <si>
    <t>Trường Phổ thông dân tộc bán trú TH&amp; THCS Bum Tở, huyện Mường Tè</t>
  </si>
  <si>
    <t>Trường Phổ thông dân tộc bán trú TH&amp;THCS Tà Tổng, huyện Mường Tè</t>
  </si>
  <si>
    <t>Trường Phổ thông dân tộc bán trú TH&amp;THCS Nậm Khao, huyện Mường Tè</t>
  </si>
  <si>
    <t>Trường Phổ thông dân tộc bán trú THCS xã Pa Vệ Sủ, huyện Mường Tè</t>
  </si>
  <si>
    <t>Dự án 6</t>
  </si>
  <si>
    <t>Nhà văn hóa Bản Xà Hồ, xã Pa Ủ</t>
  </si>
  <si>
    <t>Nhà văn hóa Bản Pha Bu, xã Pa Ủ</t>
  </si>
  <si>
    <t>Nhà văn hóa Bản Sín Chải B, xã Pa Vệ Sủ</t>
  </si>
  <si>
    <t>Nhà văn hóa Bản Sín Chải A, xã Pa Vệ Sủ</t>
  </si>
  <si>
    <t>Nhà văn hóa A Chè, xã Thu Lũm</t>
  </si>
  <si>
    <t>Nhà văn hóa bản Phìn Khò, xã Bum Tở</t>
  </si>
  <si>
    <t>Dự án 9</t>
  </si>
  <si>
    <t>Các dự án hoàn thành năm 2024</t>
  </si>
  <si>
    <t>Nâng cấp đường giao thông đến bản A Mại, xã Pa Vệ Sủ, huyện Mường Tè</t>
  </si>
  <si>
    <t>Sửa chữa thủy lợi Huổi Ngô, xã Can Hồ, huyện Mường Tè</t>
  </si>
  <si>
    <t>Sửa chữa thủy lợi Huổi Cởm, xã Can Hồ, huyện Mường Tè</t>
  </si>
  <si>
    <t>Kè bảo vệ khu dân cư bản Nậm Củm, xã Bum Nưa, huyện Mường Tè</t>
  </si>
  <si>
    <t>Đầu tư cơ sở hạ tầng bản Nậm Suổng, xã Vàng San, huyện Mường Tè</t>
  </si>
  <si>
    <t>Sửa chữa, nâng cấp thủy lợi Pu Khen 1, bản Nậm Sẻ, xã Vàng San, huyện Mường Tè</t>
  </si>
  <si>
    <t>Sửa chữa, nâng cấp thủy lợi Nậm Khum, bản Nậm Xuổng, xã Vàng San, huyện Mường Tè</t>
  </si>
  <si>
    <t xml:space="preserve">Thủy lợi Ty Tông 1 bản A Mại, xã Pa Vệ Sủ, huyện Mường Tè </t>
  </si>
  <si>
    <t>Sửa chữa, nâng cấp đường giao thông nội bản Seo Hai + Sì Thâu Chải, xã Can Hồ, huyện Mường Tè</t>
  </si>
  <si>
    <t>Phòng công vụ giáo viên, bán trú học sinh trường PTDTBT TH&amp;THCS Nậm Khao (điểm bản Lắng Phiếu)</t>
  </si>
  <si>
    <t>2621-28/11/2022</t>
  </si>
  <si>
    <t>2622-28/11/2022</t>
  </si>
  <si>
    <t>1696-08/8/2022</t>
  </si>
  <si>
    <t>1716-12/8/2022; 529-07/11/2022</t>
  </si>
  <si>
    <t>1677-05/8/2022</t>
  </si>
  <si>
    <t>1676-05/8/2022</t>
  </si>
  <si>
    <t>1674-05/8/2022</t>
  </si>
  <si>
    <t>1679-05/8/2022</t>
  </si>
  <si>
    <t>1697-08/8/2022</t>
  </si>
  <si>
    <t>1675-05/8/2022</t>
  </si>
  <si>
    <t>1669-05/8/2022</t>
  </si>
  <si>
    <t>201-29/9/2022</t>
  </si>
  <si>
    <t>266-28/9/2022</t>
  </si>
  <si>
    <t>98-29/9/2022</t>
  </si>
  <si>
    <t>156-29/9/2022</t>
  </si>
  <si>
    <t>109-28/9/2022</t>
  </si>
  <si>
    <t>311-26/9/2022</t>
  </si>
  <si>
    <t>299-28/9/2022</t>
  </si>
  <si>
    <t>329-26/9/2022</t>
  </si>
  <si>
    <t>321-28/9/2022</t>
  </si>
  <si>
    <t>286-29/9/2022</t>
  </si>
  <si>
    <t>2629- 30/11/2022</t>
  </si>
  <si>
    <t>2616- 28/11/2022; 81-10/4/2023</t>
  </si>
  <si>
    <t>2617- 28/11/2022</t>
  </si>
  <si>
    <t>2618-28/11/2022</t>
  </si>
  <si>
    <t>242-26/11/2022</t>
  </si>
  <si>
    <t>572a-28/11/2022</t>
  </si>
  <si>
    <t>UBND xã Pa Ủ</t>
  </si>
  <si>
    <t>UBND xã Vàng San</t>
  </si>
  <si>
    <t>UBND thị trấn</t>
  </si>
  <si>
    <t>UBND xã Thu Lũm</t>
  </si>
  <si>
    <t>UBND xã Ka Lăng</t>
  </si>
  <si>
    <t>UBND xã Tá Bạ</t>
  </si>
  <si>
    <t>UBND xã Mù Cả</t>
  </si>
  <si>
    <t>UBND xã Pa Vệ Sủ</t>
  </si>
  <si>
    <t>UBND xã Nậm Khao</t>
  </si>
  <si>
    <t>UBND xã Can Hồ</t>
  </si>
  <si>
    <t>UBND xã Bum Tở</t>
  </si>
  <si>
    <t>1690-05/8/2022</t>
  </si>
  <si>
    <t>1661-05/8/2022</t>
  </si>
  <si>
    <t>2624-28/11/2022</t>
  </si>
  <si>
    <t>2627-30/11/2022</t>
  </si>
  <si>
    <t>250A-28/11/2022</t>
  </si>
  <si>
    <t>250B-28/11/2022</t>
  </si>
  <si>
    <t>439a/26/11/2022</t>
  </si>
  <si>
    <t>439b/26/11/2022</t>
  </si>
  <si>
    <t>180D-25/11/2022</t>
  </si>
  <si>
    <t>572b-28/11/2022</t>
  </si>
  <si>
    <t>1698-08/8/2022</t>
  </si>
  <si>
    <t>1668-05/8/2022; 917A-18/7/2023</t>
  </si>
  <si>
    <t>1667-05/8/2022;916A-18/7/2023</t>
  </si>
  <si>
    <t>1665-05/8/2022</t>
  </si>
  <si>
    <t>2077a-30/9/2022</t>
  </si>
  <si>
    <t>262b-26/9/2022</t>
  </si>
  <si>
    <t>265-28/9/2022</t>
  </si>
  <si>
    <t>334-26/9/2022</t>
  </si>
  <si>
    <t>278-29/9/2022</t>
  </si>
  <si>
    <t>2631-30/11/2022</t>
  </si>
  <si>
    <t>UBND xã Bum Nưa</t>
  </si>
  <si>
    <t>UBND xã Mường Tè</t>
  </si>
  <si>
    <t>UBND xã Tà Tổng</t>
  </si>
  <si>
    <t>Thống kê theo CĐT</t>
  </si>
  <si>
    <t>Nguồn vốn/dự án</t>
  </si>
  <si>
    <t>Giải ngân đến thời điểm báo cáo</t>
  </si>
  <si>
    <t>Tỷ lệ giải ngân (%)</t>
  </si>
  <si>
    <t xml:space="preserve">Số còn lại chưa giải ngân </t>
  </si>
  <si>
    <t>Đơn vị: Triệu đồng</t>
  </si>
  <si>
    <t>Chi xây dựng cơ bản tập trung</t>
  </si>
  <si>
    <t>I.1</t>
  </si>
  <si>
    <t>I.2</t>
  </si>
  <si>
    <t>Ngân sách TW thực hiện các chương trình MTQG</t>
  </si>
  <si>
    <t xml:space="preserve">Tổng số </t>
  </si>
  <si>
    <t>BIỂU TIẾN ĐỘ THỰC HIỆN VÀ GIẢI NGÂN XÃ MÙ CẢ</t>
  </si>
  <si>
    <t>BIỂU TIẾN ĐỘ THỰC HIỆN VÀ GIẢI NGÂN XÃ TÀ TỔNG</t>
  </si>
  <si>
    <t>BIỂU TIẾN ĐỘ THỰC HIỆN VÀ GIẢI NGÂN XÃ NẬM KHAO</t>
  </si>
  <si>
    <t>BIỂU TIẾN ĐỘ THỰC HIỆN VÀ GIẢI NGÂN XÃ THU LŨM</t>
  </si>
  <si>
    <t>BIỂU TIẾN ĐỘ THỰC HIỆN VÀ GIẢI NGÂN XÃ KA LĂNG</t>
  </si>
  <si>
    <t>BIỂU TIẾN ĐỘ THỰC HIỆN VÀ GIẢI NGÂN BAN QUẢN LÝ CÔNG TRÌNH DỰ ÁN PHÁT TRIỂN KT-XH HUYỆN</t>
  </si>
  <si>
    <t>BIỂU TIẾN ĐỘ THỰC HIỆN VÀ GIẢI NGÂN THỊ TRẤN</t>
  </si>
  <si>
    <t>BIỂU TIẾN ĐỘ THỰC HIỆN VÀ GIẢI NGÂN XÃ BUM NƯA</t>
  </si>
  <si>
    <t>BIỂU TIẾN ĐỘ THỰC HIỆN VÀ GIẢI NGÂN XÃ VÀNG SAN</t>
  </si>
  <si>
    <t>BIỂU TIẾN ĐỘ THỰC HIỆN VÀ GIẢI NGÂN XÃ CAN HỒ</t>
  </si>
  <si>
    <t>BIỂU TIẾN ĐỘ THỰC HIỆN VÀ GIẢI NGÂN XÃ PA VỆ SỦ</t>
  </si>
  <si>
    <t>BIỂU TIẾN ĐỘ THỰC HIỆN VÀ GIẢI NGÂN XÃ BUM TỞ</t>
  </si>
  <si>
    <t>BIỂU TIẾN ĐỘ THỰC HIỆN VÀ GIẢI NGÂN XÃ MƯỜNG TÈ</t>
  </si>
  <si>
    <t>BIỂU TIẾN ĐỘ THỰC HIỆN VÀ GIẢI NGÂN XÃ PA Ủ</t>
  </si>
  <si>
    <t>BIỂU TIẾN ĐỘ THỰC HIỆN VÀ GIẢI NGÂN XÃ TÁ BẠ</t>
  </si>
  <si>
    <t>Đại điểm xây dựng</t>
  </si>
  <si>
    <t>Năm KC-HT</t>
  </si>
  <si>
    <t>huyện Mường Tè</t>
  </si>
  <si>
    <t>21-24</t>
  </si>
  <si>
    <t>22-25</t>
  </si>
  <si>
    <t>H. Mường Tè</t>
  </si>
  <si>
    <t>Tà Tổng</t>
  </si>
  <si>
    <t>22-24</t>
  </si>
  <si>
    <t>23-25</t>
  </si>
  <si>
    <t>Thị trấn</t>
  </si>
  <si>
    <t>Pa Ủ</t>
  </si>
  <si>
    <t>18-20</t>
  </si>
  <si>
    <t>17-19</t>
  </si>
  <si>
    <t>Ka Lăng</t>
  </si>
  <si>
    <t>Vàng San</t>
  </si>
  <si>
    <t>Pa Vệ Sủ</t>
  </si>
  <si>
    <t>Bum Tở</t>
  </si>
  <si>
    <t>23-24</t>
  </si>
  <si>
    <t>xã Thu Lũm</t>
  </si>
  <si>
    <t>Mường Tè</t>
  </si>
  <si>
    <t>Can Hồ</t>
  </si>
  <si>
    <t>Thu Lũm</t>
  </si>
  <si>
    <t>Bum Nưa, Vàng San</t>
  </si>
  <si>
    <t>Nậm Khao</t>
  </si>
  <si>
    <t>Xã Tá Bạ</t>
  </si>
  <si>
    <t>xã Pa Ủ</t>
  </si>
  <si>
    <t>xã Mù Cả</t>
  </si>
  <si>
    <t>xã Ka Lăng</t>
  </si>
  <si>
    <t>xã Bum Tở</t>
  </si>
  <si>
    <t xml:space="preserve"> xã Pa Vệ Sủ</t>
  </si>
  <si>
    <t>Xã Vàng San</t>
  </si>
  <si>
    <t>Xã Thu Lũm</t>
  </si>
  <si>
    <t xml:space="preserve"> xã Bum Nưa</t>
  </si>
  <si>
    <t>Xã Mường Tè</t>
  </si>
  <si>
    <t>Xã Tà Tổng</t>
  </si>
  <si>
    <t>22-23</t>
  </si>
  <si>
    <t>Bum Nưa</t>
  </si>
  <si>
    <t>Tá Bạ</t>
  </si>
  <si>
    <t>Tà Tổng, Pa Vệ Sủ, Mù Cả, Tá Bạ</t>
  </si>
  <si>
    <t>Pa Ủ, Nậm Khao</t>
  </si>
  <si>
    <t>xã Mường Tè</t>
  </si>
  <si>
    <t>Thu Lũm, Can Hồ, Pa Ủ</t>
  </si>
  <si>
    <t>Xã Bum Nưa</t>
  </si>
  <si>
    <t>xã Bum Nưa</t>
  </si>
  <si>
    <t>Mù Cả</t>
  </si>
  <si>
    <t>Xã Pa Ủ</t>
  </si>
  <si>
    <t>Thị trấn Mường Tè</t>
  </si>
  <si>
    <t>Xã Ka Lăng</t>
  </si>
  <si>
    <t>Xã Mù Cả</t>
  </si>
  <si>
    <t>Xã Pa Vệ Sủ</t>
  </si>
  <si>
    <t>Xã Nậm Khao</t>
  </si>
  <si>
    <t>Xã Can Hồ</t>
  </si>
  <si>
    <t>xã Pa Vệ Sủ</t>
  </si>
  <si>
    <t>Ngân sách Trung ương</t>
  </si>
  <si>
    <t>Ngân sách địa phương</t>
  </si>
  <si>
    <t>Ngân sách địa phương tỉnh quản lý</t>
  </si>
  <si>
    <t>-</t>
  </si>
  <si>
    <t>Các dự án đang triển khai thực hiện</t>
  </si>
  <si>
    <t>Ngân sách địa phương huyện quản lý</t>
  </si>
  <si>
    <t>Ngân sách trung ương thực hiện các Chương trình MTQG</t>
  </si>
  <si>
    <t>Chương trình MTQG NTM</t>
  </si>
  <si>
    <t>Chương trình MTQG phát triển kinh tế - xã hội vùng đồng bào dân tộc thiểu số và miền núi</t>
  </si>
  <si>
    <t>BIỂU TỔNG HỢP TÌNH HÌNH THỰC HIỆN KẾ HOẠCH VỐN ĐẦU TƯ CÔNG NĂM 2024 - HUYỆN MƯỜNG TÈ</t>
  </si>
  <si>
    <t>Kế hoạch năm 2024</t>
  </si>
  <si>
    <t>Ước giải ngân đến hết năm 2024</t>
  </si>
  <si>
    <t xml:space="preserve">Nguồn vốn/ danh mục </t>
  </si>
  <si>
    <t>(Kèm theo Báo cáo số:             /UBND-TH ngày       /04/2024 của UBND huyện Mường Tè)</t>
  </si>
  <si>
    <t>Giải ngân KH năm 2024 đến hết ngày 08/04/2024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</si>
</sst>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* #,##0.00_);_(* \(#,##0.00\);_(* \-??_);_(@_)"/>
  </numFmts>
  <fonts count="37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i/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i/>
      <sz val="10"/>
      <color theme="1"/>
      <name val="Times New Roman"/>
      <family val="1"/>
    </font>
    <font>
      <i/>
      <sz val="10"/>
      <name val="Times New Roman"/>
      <family val="1"/>
    </font>
    <font>
      <sz val="11"/>
      <color indexed="8"/>
      <name val="Calibri"/>
      <family val="2"/>
      <charset val="16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Mang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8"/>
      <color rgb="FF0000FF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11">
    <xf numFmtId="0" fontId="0" fillId="0" borderId="0"/>
    <xf numFmtId="43" fontId="11" fillId="0" borderId="0" applyFont="0" applyFill="0" applyBorder="0" applyAlignment="0" applyProtection="0"/>
    <xf numFmtId="0" fontId="12" fillId="0" borderId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8" fillId="0" borderId="0"/>
    <xf numFmtId="0" fontId="12" fillId="0" borderId="0"/>
    <xf numFmtId="0" fontId="12" fillId="0" borderId="0"/>
    <xf numFmtId="0" fontId="12" fillId="0" borderId="0"/>
    <xf numFmtId="166" fontId="21" fillId="0" borderId="0" applyFill="0" applyBorder="0" applyAlignment="0" applyProtection="0"/>
    <xf numFmtId="0" fontId="12" fillId="0" borderId="0"/>
  </cellStyleXfs>
  <cellXfs count="3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/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4" fontId="2" fillId="0" borderId="1" xfId="1" applyNumberFormat="1" applyFont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" fontId="13" fillId="0" borderId="1" xfId="2" applyNumberFormat="1" applyFont="1" applyFill="1" applyBorder="1" applyAlignment="1">
      <alignment vertical="center" wrapText="1"/>
    </xf>
    <xf numFmtId="1" fontId="13" fillId="0" borderId="1" xfId="2" quotePrefix="1" applyNumberFormat="1" applyFont="1" applyFill="1" applyBorder="1" applyAlignment="1">
      <alignment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43" fontId="7" fillId="0" borderId="0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1" fontId="9" fillId="0" borderId="1" xfId="2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164" fontId="2" fillId="0" borderId="7" xfId="1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164" fontId="1" fillId="4" borderId="1" xfId="1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164" fontId="2" fillId="4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3" quotePrefix="1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4" applyNumberFormat="1" applyFont="1" applyFill="1" applyBorder="1" applyAlignment="1">
      <alignment horizontal="left" vertical="center" wrapText="1"/>
    </xf>
    <xf numFmtId="164" fontId="16" fillId="0" borderId="7" xfId="1" applyNumberFormat="1" applyFont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164" fontId="17" fillId="0" borderId="1" xfId="4" applyNumberFormat="1" applyFont="1" applyFill="1" applyBorder="1" applyAlignment="1">
      <alignment horizontal="left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3" fontId="7" fillId="0" borderId="1" xfId="0" quotePrefix="1" applyNumberFormat="1" applyFont="1" applyFill="1" applyBorder="1" applyAlignment="1">
      <alignment horizontal="center" vertical="center" wrapText="1"/>
    </xf>
    <xf numFmtId="164" fontId="1" fillId="0" borderId="7" xfId="1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164" fontId="17" fillId="0" borderId="1" xfId="4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" fontId="17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" fontId="9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left" vertical="center"/>
    </xf>
    <xf numFmtId="164" fontId="1" fillId="5" borderId="1" xfId="1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vertical="center"/>
    </xf>
    <xf numFmtId="164" fontId="1" fillId="4" borderId="7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/>
    </xf>
    <xf numFmtId="164" fontId="2" fillId="4" borderId="7" xfId="1" applyNumberFormat="1" applyFont="1" applyFill="1" applyBorder="1" applyAlignment="1">
      <alignment horizontal="center" vertical="center"/>
    </xf>
    <xf numFmtId="1" fontId="9" fillId="0" borderId="1" xfId="6" applyNumberFormat="1" applyFont="1" applyFill="1" applyBorder="1" applyAlignment="1">
      <alignment vertical="center" wrapText="1"/>
    </xf>
    <xf numFmtId="1" fontId="7" fillId="0" borderId="1" xfId="6" applyNumberFormat="1" applyFont="1" applyBorder="1" applyAlignment="1">
      <alignment horizontal="left" vertical="center" wrapText="1"/>
    </xf>
    <xf numFmtId="1" fontId="7" fillId="0" borderId="1" xfId="6" applyNumberFormat="1" applyFont="1" applyFill="1" applyBorder="1" applyAlignment="1">
      <alignment vertical="center" wrapText="1"/>
    </xf>
    <xf numFmtId="3" fontId="7" fillId="0" borderId="1" xfId="6" quotePrefix="1" applyNumberFormat="1" applyFont="1" applyBorder="1" applyAlignment="1">
      <alignment horizontal="center" vertical="center" wrapText="1"/>
    </xf>
    <xf numFmtId="1" fontId="7" fillId="0" borderId="1" xfId="6" applyNumberFormat="1" applyFont="1" applyFill="1" applyBorder="1" applyAlignment="1">
      <alignment horizontal="center" vertical="center" wrapText="1"/>
    </xf>
    <xf numFmtId="1" fontId="9" fillId="0" borderId="1" xfId="6" applyNumberFormat="1" applyFont="1" applyFill="1" applyBorder="1" applyAlignment="1">
      <alignment horizontal="center" vertical="center" wrapText="1"/>
    </xf>
    <xf numFmtId="49" fontId="10" fillId="0" borderId="1" xfId="7" applyNumberFormat="1" applyFont="1" applyFill="1" applyBorder="1" applyAlignment="1">
      <alignment vertical="center" wrapText="1"/>
    </xf>
    <xf numFmtId="0" fontId="10" fillId="4" borderId="10" xfId="0" applyFont="1" applyFill="1" applyBorder="1" applyAlignment="1">
      <alignment horizontal="left" vertical="center" wrapText="1"/>
    </xf>
    <xf numFmtId="49" fontId="9" fillId="0" borderId="1" xfId="7" applyNumberFormat="1" applyFont="1" applyFill="1" applyBorder="1" applyAlignment="1">
      <alignment vertical="center"/>
    </xf>
    <xf numFmtId="2" fontId="7" fillId="3" borderId="1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49" fontId="10" fillId="2" borderId="1" xfId="7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164" fontId="2" fillId="2" borderId="7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4" fontId="2" fillId="0" borderId="4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4" fontId="1" fillId="2" borderId="7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4" applyFont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3" xfId="0" applyFont="1" applyFill="1" applyBorder="1"/>
    <xf numFmtId="164" fontId="1" fillId="6" borderId="3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22" fillId="0" borderId="0" xfId="0" applyFont="1"/>
    <xf numFmtId="0" fontId="1" fillId="4" borderId="1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49" fontId="10" fillId="8" borderId="1" xfId="7" applyNumberFormat="1" applyFont="1" applyFill="1" applyBorder="1" applyAlignment="1">
      <alignment vertical="center" wrapText="1"/>
    </xf>
    <xf numFmtId="0" fontId="23" fillId="6" borderId="3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center" wrapText="1"/>
    </xf>
    <xf numFmtId="164" fontId="23" fillId="6" borderId="3" xfId="0" applyNumberFormat="1" applyFont="1" applyFill="1" applyBorder="1" applyAlignment="1">
      <alignment horizontal="center" vertical="center" wrapText="1"/>
    </xf>
    <xf numFmtId="164" fontId="23" fillId="6" borderId="3" xfId="1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left" vertical="center" wrapText="1"/>
    </xf>
    <xf numFmtId="164" fontId="23" fillId="7" borderId="1" xfId="0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164" fontId="23" fillId="4" borderId="1" xfId="1" applyNumberFormat="1" applyFont="1" applyFill="1" applyBorder="1" applyAlignment="1">
      <alignment horizontal="center" vertical="center"/>
    </xf>
    <xf numFmtId="0" fontId="22" fillId="4" borderId="1" xfId="0" applyFont="1" applyFill="1" applyBorder="1"/>
    <xf numFmtId="0" fontId="22" fillId="0" borderId="1" xfId="0" applyFont="1" applyBorder="1" applyAlignment="1">
      <alignment horizontal="center" vertical="center"/>
    </xf>
    <xf numFmtId="164" fontId="22" fillId="0" borderId="1" xfId="1" applyNumberFormat="1" applyFont="1" applyBorder="1" applyAlignment="1">
      <alignment horizontal="center" vertical="center"/>
    </xf>
    <xf numFmtId="0" fontId="22" fillId="0" borderId="1" xfId="0" applyFont="1" applyBorder="1"/>
    <xf numFmtId="0" fontId="23" fillId="4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 vertical="center" wrapText="1"/>
    </xf>
    <xf numFmtId="164" fontId="23" fillId="7" borderId="1" xfId="1" applyNumberFormat="1" applyFont="1" applyFill="1" applyBorder="1" applyAlignment="1">
      <alignment horizontal="center" vertical="center"/>
    </xf>
    <xf numFmtId="0" fontId="23" fillId="7" borderId="1" xfId="0" applyFont="1" applyFill="1" applyBorder="1"/>
    <xf numFmtId="0" fontId="23" fillId="4" borderId="1" xfId="0" applyFont="1" applyFill="1" applyBorder="1"/>
    <xf numFmtId="0" fontId="23" fillId="0" borderId="1" xfId="0" applyFont="1" applyFill="1" applyBorder="1" applyAlignment="1">
      <alignment horizontal="center"/>
    </xf>
    <xf numFmtId="164" fontId="23" fillId="0" borderId="1" xfId="1" applyNumberFormat="1" applyFont="1" applyFill="1" applyBorder="1" applyAlignment="1">
      <alignment horizontal="center" vertical="center"/>
    </xf>
    <xf numFmtId="0" fontId="22" fillId="0" borderId="1" xfId="0" applyFont="1" applyFill="1" applyBorder="1"/>
    <xf numFmtId="0" fontId="24" fillId="0" borderId="1" xfId="0" applyFont="1" applyFill="1" applyBorder="1" applyAlignment="1">
      <alignment horizontal="center"/>
    </xf>
    <xf numFmtId="164" fontId="24" fillId="0" borderId="1" xfId="1" applyNumberFormat="1" applyFont="1" applyBorder="1" applyAlignment="1">
      <alignment horizontal="center" vertical="center"/>
    </xf>
    <xf numFmtId="164" fontId="22" fillId="0" borderId="1" xfId="1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164" fontId="23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horizontal="center" vertical="center"/>
    </xf>
    <xf numFmtId="0" fontId="25" fillId="0" borderId="1" xfId="0" applyFont="1" applyBorder="1"/>
    <xf numFmtId="0" fontId="22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164" fontId="22" fillId="4" borderId="1" xfId="1" applyNumberFormat="1" applyFont="1" applyFill="1" applyBorder="1" applyAlignment="1">
      <alignment horizontal="center" vertical="center"/>
    </xf>
    <xf numFmtId="165" fontId="22" fillId="4" borderId="1" xfId="1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64" fontId="23" fillId="8" borderId="1" xfId="1" applyNumberFormat="1" applyFont="1" applyFill="1" applyBorder="1" applyAlignment="1">
      <alignment horizontal="center" vertical="center"/>
    </xf>
    <xf numFmtId="164" fontId="23" fillId="8" borderId="1" xfId="1" applyNumberFormat="1" applyFont="1" applyFill="1" applyBorder="1"/>
    <xf numFmtId="0" fontId="23" fillId="8" borderId="1" xfId="0" applyFont="1" applyFill="1" applyBorder="1"/>
    <xf numFmtId="0" fontId="22" fillId="8" borderId="1" xfId="0" applyFont="1" applyFill="1" applyBorder="1"/>
    <xf numFmtId="0" fontId="22" fillId="0" borderId="4" xfId="0" applyFont="1" applyBorder="1"/>
    <xf numFmtId="164" fontId="22" fillId="0" borderId="0" xfId="0" applyNumberFormat="1" applyFont="1"/>
    <xf numFmtId="0" fontId="22" fillId="0" borderId="7" xfId="0" applyFont="1" applyBorder="1" applyAlignment="1">
      <alignment horizontal="center" vertical="center"/>
    </xf>
    <xf numFmtId="1" fontId="7" fillId="0" borderId="7" xfId="6" applyNumberFormat="1" applyFont="1" applyFill="1" applyBorder="1" applyAlignment="1">
      <alignment vertical="center" wrapText="1"/>
    </xf>
    <xf numFmtId="164" fontId="22" fillId="0" borderId="7" xfId="1" applyNumberFormat="1" applyFont="1" applyBorder="1" applyAlignment="1">
      <alignment horizontal="center" vertical="center"/>
    </xf>
    <xf numFmtId="0" fontId="22" fillId="0" borderId="7" xfId="0" applyFont="1" applyBorder="1"/>
    <xf numFmtId="0" fontId="9" fillId="0" borderId="1" xfId="0" quotePrefix="1" applyFont="1" applyFill="1" applyBorder="1" applyAlignment="1">
      <alignment horizontal="center" vertical="center" wrapText="1"/>
    </xf>
    <xf numFmtId="1" fontId="9" fillId="0" borderId="1" xfId="6" applyNumberFormat="1" applyFont="1" applyBorder="1" applyAlignment="1">
      <alignment horizontal="left" vertical="center" wrapText="1"/>
    </xf>
    <xf numFmtId="0" fontId="24" fillId="0" borderId="1" xfId="0" applyFont="1" applyBorder="1"/>
    <xf numFmtId="0" fontId="24" fillId="0" borderId="0" xfId="0" applyFont="1"/>
    <xf numFmtId="0" fontId="1" fillId="0" borderId="1" xfId="0" applyFont="1" applyFill="1" applyBorder="1" applyAlignment="1">
      <alignment horizontal="center" vertical="center"/>
    </xf>
    <xf numFmtId="0" fontId="22" fillId="0" borderId="0" xfId="0" applyFont="1" applyFill="1"/>
    <xf numFmtId="164" fontId="24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164" fontId="23" fillId="2" borderId="7" xfId="1" applyNumberFormat="1" applyFont="1" applyFill="1" applyBorder="1" applyAlignment="1">
      <alignment horizontal="center" vertical="center"/>
    </xf>
    <xf numFmtId="0" fontId="23" fillId="2" borderId="7" xfId="0" applyFont="1" applyFill="1" applyBorder="1"/>
    <xf numFmtId="0" fontId="23" fillId="0" borderId="0" xfId="0" applyFont="1"/>
    <xf numFmtId="0" fontId="10" fillId="4" borderId="8" xfId="0" applyFont="1" applyFill="1" applyBorder="1" applyAlignment="1">
      <alignment horizontal="left" vertical="center" wrapText="1"/>
    </xf>
    <xf numFmtId="1" fontId="9" fillId="0" borderId="7" xfId="2" applyNumberFormat="1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49" fontId="10" fillId="0" borderId="7" xfId="7" applyNumberFormat="1" applyFont="1" applyFill="1" applyBorder="1" applyAlignment="1">
      <alignment vertical="center" wrapText="1"/>
    </xf>
    <xf numFmtId="1" fontId="9" fillId="0" borderId="7" xfId="6" applyNumberFormat="1" applyFont="1" applyFill="1" applyBorder="1" applyAlignment="1">
      <alignment vertical="center" wrapText="1"/>
    </xf>
    <xf numFmtId="49" fontId="10" fillId="2" borderId="7" xfId="7" applyNumberFormat="1" applyFont="1" applyFill="1" applyBorder="1" applyAlignment="1">
      <alignment vertical="center" wrapText="1"/>
    </xf>
    <xf numFmtId="49" fontId="9" fillId="0" borderId="7" xfId="7" applyNumberFormat="1" applyFont="1" applyFill="1" applyBorder="1" applyAlignment="1">
      <alignment vertical="center"/>
    </xf>
    <xf numFmtId="0" fontId="14" fillId="0" borderId="14" xfId="10" applyFont="1" applyFill="1" applyBorder="1" applyAlignment="1">
      <alignment horizontal="center" vertical="center" wrapText="1"/>
    </xf>
    <xf numFmtId="0" fontId="14" fillId="0" borderId="14" xfId="10" quotePrefix="1" applyNumberFormat="1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0" fontId="7" fillId="0" borderId="1" xfId="10" quotePrefix="1" applyNumberFormat="1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center" vertical="center" wrapText="1"/>
    </xf>
    <xf numFmtId="0" fontId="9" fillId="0" borderId="1" xfId="10" quotePrefix="1" applyNumberFormat="1" applyFont="1" applyFill="1" applyBorder="1" applyAlignment="1">
      <alignment horizontal="center" vertical="center" wrapText="1"/>
    </xf>
    <xf numFmtId="3" fontId="7" fillId="0" borderId="1" xfId="6" quotePrefix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vertical="center" wrapText="1"/>
    </xf>
    <xf numFmtId="0" fontId="31" fillId="3" borderId="15" xfId="0" applyFont="1" applyFill="1" applyBorder="1" applyAlignment="1">
      <alignment vertical="center" wrapText="1"/>
    </xf>
    <xf numFmtId="0" fontId="15" fillId="6" borderId="26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 wrapText="1"/>
    </xf>
    <xf numFmtId="164" fontId="28" fillId="6" borderId="27" xfId="4" applyNumberFormat="1" applyFont="1" applyFill="1" applyBorder="1" applyAlignment="1">
      <alignment horizontal="center" vertical="center" wrapText="1"/>
    </xf>
    <xf numFmtId="43" fontId="28" fillId="6" borderId="27" xfId="4" applyNumberFormat="1" applyFont="1" applyFill="1" applyBorder="1" applyAlignment="1">
      <alignment horizontal="center" vertical="center" wrapText="1"/>
    </xf>
    <xf numFmtId="164" fontId="32" fillId="6" borderId="28" xfId="0" applyNumberFormat="1" applyFont="1" applyFill="1" applyBorder="1" applyAlignment="1">
      <alignment horizontal="left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0" xfId="0" applyFont="1" applyFill="1" applyBorder="1" applyAlignment="1">
      <alignment horizontal="left" vertical="center" wrapText="1"/>
    </xf>
    <xf numFmtId="164" fontId="28" fillId="3" borderId="10" xfId="0" applyNumberFormat="1" applyFont="1" applyFill="1" applyBorder="1" applyAlignment="1">
      <alignment horizontal="left" vertical="center" wrapText="1"/>
    </xf>
    <xf numFmtId="164" fontId="28" fillId="3" borderId="10" xfId="4" applyNumberFormat="1" applyFont="1" applyFill="1" applyBorder="1" applyAlignment="1">
      <alignment horizontal="left" vertical="center" wrapText="1"/>
    </xf>
    <xf numFmtId="164" fontId="28" fillId="3" borderId="10" xfId="4" applyNumberFormat="1" applyFont="1" applyFill="1" applyBorder="1" applyAlignment="1">
      <alignment horizontal="right" vertical="center" wrapText="1"/>
    </xf>
    <xf numFmtId="43" fontId="28" fillId="3" borderId="10" xfId="4" applyFont="1" applyFill="1" applyBorder="1" applyAlignment="1">
      <alignment horizontal="right" vertical="center" wrapText="1"/>
    </xf>
    <xf numFmtId="164" fontId="28" fillId="3" borderId="30" xfId="4" applyNumberFormat="1" applyFont="1" applyFill="1" applyBorder="1" applyAlignment="1">
      <alignment horizontal="right" vertical="center" wrapText="1"/>
    </xf>
    <xf numFmtId="0" fontId="13" fillId="3" borderId="31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164" fontId="15" fillId="0" borderId="10" xfId="0" applyNumberFormat="1" applyFont="1" applyBorder="1" applyAlignment="1">
      <alignment horizontal="left" vertical="center" wrapText="1"/>
    </xf>
    <xf numFmtId="43" fontId="15" fillId="0" borderId="10" xfId="4" applyFont="1" applyBorder="1" applyAlignment="1">
      <alignment horizontal="left" vertical="center" wrapText="1"/>
    </xf>
    <xf numFmtId="0" fontId="33" fillId="0" borderId="29" xfId="0" quotePrefix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164" fontId="33" fillId="0" borderId="10" xfId="4" applyNumberFormat="1" applyFont="1" applyFill="1" applyBorder="1" applyAlignment="1">
      <alignment horizontal="left" vertical="center" wrapText="1"/>
    </xf>
    <xf numFmtId="164" fontId="33" fillId="0" borderId="10" xfId="4" applyNumberFormat="1" applyFont="1" applyFill="1" applyBorder="1" applyAlignment="1">
      <alignment horizontal="right" vertical="center" wrapText="1"/>
    </xf>
    <xf numFmtId="43" fontId="33" fillId="3" borderId="10" xfId="4" applyFont="1" applyFill="1" applyBorder="1" applyAlignment="1">
      <alignment horizontal="right" vertical="center" wrapText="1"/>
    </xf>
    <xf numFmtId="164" fontId="33" fillId="3" borderId="30" xfId="4" applyNumberFormat="1" applyFont="1" applyFill="1" applyBorder="1" applyAlignment="1">
      <alignment horizontal="right" vertical="center" wrapText="1"/>
    </xf>
    <xf numFmtId="0" fontId="34" fillId="3" borderId="31" xfId="0" applyFont="1" applyFill="1" applyBorder="1" applyAlignment="1">
      <alignment horizontal="center" vertical="center" wrapText="1"/>
    </xf>
    <xf numFmtId="43" fontId="15" fillId="3" borderId="10" xfId="4" applyFont="1" applyFill="1" applyBorder="1" applyAlignment="1">
      <alignment horizontal="right" vertical="center" wrapText="1"/>
    </xf>
    <xf numFmtId="0" fontId="33" fillId="0" borderId="10" xfId="0" quotePrefix="1" applyFont="1" applyBorder="1" applyAlignment="1">
      <alignment horizontal="left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left" vertical="center" wrapText="1"/>
    </xf>
    <xf numFmtId="164" fontId="28" fillId="2" borderId="10" xfId="4" applyNumberFormat="1" applyFont="1" applyFill="1" applyBorder="1" applyAlignment="1">
      <alignment horizontal="left" vertical="center" wrapText="1"/>
    </xf>
    <xf numFmtId="43" fontId="28" fillId="2" borderId="10" xfId="4" applyFont="1" applyFill="1" applyBorder="1" applyAlignment="1">
      <alignment horizontal="right" vertical="center" wrapText="1"/>
    </xf>
    <xf numFmtId="0" fontId="32" fillId="2" borderId="31" xfId="0" applyFont="1" applyFill="1" applyBorder="1" applyAlignment="1">
      <alignment horizontal="left" vertical="center" wrapText="1"/>
    </xf>
    <xf numFmtId="164" fontId="15" fillId="0" borderId="10" xfId="4" applyNumberFormat="1" applyFont="1" applyFill="1" applyBorder="1" applyAlignment="1">
      <alignment horizontal="left" vertical="center" wrapText="1"/>
    </xf>
    <xf numFmtId="164" fontId="15" fillId="0" borderId="10" xfId="4" applyNumberFormat="1" applyFont="1" applyFill="1" applyBorder="1" applyAlignment="1">
      <alignment horizontal="right" vertical="center" wrapText="1"/>
    </xf>
    <xf numFmtId="164" fontId="15" fillId="3" borderId="30" xfId="4" applyNumberFormat="1" applyFont="1" applyFill="1" applyBorder="1" applyAlignment="1">
      <alignment horizontal="right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left" vertical="center" wrapText="1"/>
    </xf>
    <xf numFmtId="164" fontId="15" fillId="0" borderId="33" xfId="4" applyNumberFormat="1" applyFont="1" applyFill="1" applyBorder="1" applyAlignment="1">
      <alignment horizontal="left" vertical="center" wrapText="1"/>
    </xf>
    <xf numFmtId="43" fontId="15" fillId="3" borderId="33" xfId="4" applyFont="1" applyFill="1" applyBorder="1" applyAlignment="1">
      <alignment horizontal="right" vertical="center" wrapText="1"/>
    </xf>
    <xf numFmtId="164" fontId="15" fillId="3" borderId="34" xfId="4" applyNumberFormat="1" applyFont="1" applyFill="1" applyBorder="1" applyAlignment="1">
      <alignment horizontal="right" vertical="center" wrapText="1"/>
    </xf>
    <xf numFmtId="0" fontId="13" fillId="0" borderId="31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28" fillId="0" borderId="0" xfId="0" applyFont="1" applyAlignment="1">
      <alignment vertical="center"/>
    </xf>
    <xf numFmtId="0" fontId="4" fillId="0" borderId="0" xfId="0" applyFont="1" applyAlignment="1"/>
    <xf numFmtId="164" fontId="7" fillId="0" borderId="1" xfId="4" applyNumberFormat="1" applyFont="1" applyFill="1" applyBorder="1" applyAlignment="1">
      <alignment horizontal="center" vertical="center" wrapText="1"/>
    </xf>
    <xf numFmtId="164" fontId="7" fillId="0" borderId="1" xfId="4" applyNumberFormat="1" applyFont="1" applyFill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1" fillId="3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3" fontId="28" fillId="3" borderId="18" xfId="0" applyNumberFormat="1" applyFont="1" applyFill="1" applyBorder="1" applyAlignment="1">
      <alignment horizontal="center" vertical="center" wrapText="1"/>
    </xf>
    <xf numFmtId="3" fontId="28" fillId="3" borderId="23" xfId="0" applyNumberFormat="1" applyFont="1" applyFill="1" applyBorder="1" applyAlignment="1">
      <alignment horizontal="center" vertical="center" wrapText="1"/>
    </xf>
    <xf numFmtId="3" fontId="28" fillId="3" borderId="19" xfId="0" applyNumberFormat="1" applyFont="1" applyFill="1" applyBorder="1" applyAlignment="1">
      <alignment horizontal="center" vertical="center" wrapText="1"/>
    </xf>
    <xf numFmtId="3" fontId="28" fillId="3" borderId="24" xfId="0" applyNumberFormat="1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 wrapText="1"/>
    </xf>
    <xf numFmtId="0" fontId="29" fillId="3" borderId="0" xfId="0" applyFont="1" applyFill="1" applyAlignment="1">
      <alignment horizontal="center" vertical="center" wrapText="1"/>
    </xf>
    <xf numFmtId="1" fontId="30" fillId="3" borderId="0" xfId="0" applyNumberFormat="1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0" fontId="28" fillId="3" borderId="16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7" xfId="0" applyFont="1" applyFill="1" applyBorder="1" applyAlignment="1">
      <alignment horizontal="center" vertical="center" wrapText="1"/>
    </xf>
    <xf numFmtId="0" fontId="28" fillId="3" borderId="2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4" fillId="0" borderId="11" xfId="0" applyFont="1" applyBorder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/>
    <xf numFmtId="164" fontId="35" fillId="0" borderId="0" xfId="1" applyNumberFormat="1" applyFont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43" fontId="36" fillId="0" borderId="2" xfId="4" applyFont="1" applyBorder="1" applyAlignment="1">
      <alignment horizontal="left" vertical="center" wrapText="1"/>
    </xf>
    <xf numFmtId="0" fontId="36" fillId="0" borderId="2" xfId="0" applyFont="1" applyBorder="1"/>
    <xf numFmtId="164" fontId="36" fillId="3" borderId="2" xfId="9" applyNumberFormat="1" applyFont="1" applyFill="1" applyBorder="1" applyAlignment="1">
      <alignment horizontal="right" vertical="center" wrapText="1"/>
    </xf>
    <xf numFmtId="0" fontId="36" fillId="0" borderId="2" xfId="0" applyFont="1" applyBorder="1" applyAlignment="1">
      <alignment horizontal="left" vertical="center" wrapText="1"/>
    </xf>
    <xf numFmtId="1" fontId="36" fillId="0" borderId="2" xfId="6" applyNumberFormat="1" applyFont="1" applyFill="1" applyBorder="1" applyAlignment="1">
      <alignment horizontal="left" vertical="center" wrapText="1"/>
    </xf>
    <xf numFmtId="0" fontId="36" fillId="0" borderId="2" xfId="8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</cellXfs>
  <cellStyles count="11">
    <cellStyle name="?_x005f_x001d_??%U©÷u&amp;H©÷9_x005f_x0008_? s_x005f_x000a__x005f_x0007__x005f_x0001__x005f_x0001_?_x005f_x0002_??????" xfId="10"/>
    <cellStyle name="Comma" xfId="1" builtinId="3"/>
    <cellStyle name="Comma 10 2" xfId="4"/>
    <cellStyle name="Comma 10 5 2" xfId="3"/>
    <cellStyle name="Comma 2_bao cao cua UBND tinh quy II - 2011" xfId="9"/>
    <cellStyle name="Normal" xfId="0" builtinId="0"/>
    <cellStyle name="Normal - Style1 2" xfId="7"/>
    <cellStyle name="Normal 2 2 6" xfId="8"/>
    <cellStyle name="Normal_Bieu mau (CV )" xfId="2"/>
    <cellStyle name="Normal_Bieu mau (CV ) 2 2" xfId="6"/>
    <cellStyle name="Normal_Sheet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="90" zoomScaleNormal="90" workbookViewId="0">
      <selection activeCell="A3" sqref="A3:S3"/>
    </sheetView>
  </sheetViews>
  <sheetFormatPr defaultColWidth="9.140625" defaultRowHeight="12.75"/>
  <cols>
    <col min="1" max="1" width="4.42578125" style="11" customWidth="1"/>
    <col min="2" max="2" width="20.140625" style="10" customWidth="1"/>
    <col min="3" max="3" width="11.85546875" style="10" customWidth="1"/>
    <col min="4" max="5" width="7.42578125" style="10" customWidth="1"/>
    <col min="6" max="6" width="8.7109375" style="10" customWidth="1"/>
    <col min="7" max="8" width="8.5703125" style="10" customWidth="1"/>
    <col min="9" max="17" width="8.28515625" style="10" customWidth="1"/>
    <col min="18" max="19" width="7.42578125" style="10" customWidth="1"/>
    <col min="20" max="16384" width="9.140625" style="10"/>
  </cols>
  <sheetData>
    <row r="1" spans="1:19" ht="31.5" customHeight="1">
      <c r="Q1" s="263" t="s">
        <v>36</v>
      </c>
      <c r="R1" s="263"/>
      <c r="S1" s="263"/>
    </row>
    <row r="2" spans="1:19" ht="24" customHeight="1">
      <c r="A2" s="267" t="s">
        <v>46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</row>
    <row r="3" spans="1:19" ht="24" customHeight="1">
      <c r="A3" s="266" t="str">
        <f>'Bieu bc dinh ky'!A3:P3</f>
        <v>(Kèm theo Báo cáo số:             /UBND-TH ngày       /04/2024 của UBND huyện Mường Tè)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</row>
    <row r="4" spans="1:19" ht="24" customHeight="1">
      <c r="S4" s="12" t="s">
        <v>30</v>
      </c>
    </row>
    <row r="5" spans="1:19" s="13" customFormat="1" ht="35.25" customHeight="1">
      <c r="A5" s="265" t="s">
        <v>0</v>
      </c>
      <c r="B5" s="264" t="s">
        <v>1</v>
      </c>
      <c r="C5" s="265" t="s">
        <v>2</v>
      </c>
      <c r="D5" s="265"/>
      <c r="E5" s="264" t="s">
        <v>45</v>
      </c>
      <c r="F5" s="265" t="s">
        <v>38</v>
      </c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5"/>
      <c r="R5" s="265"/>
      <c r="S5" s="264" t="s">
        <v>18</v>
      </c>
    </row>
    <row r="6" spans="1:19" s="13" customFormat="1" ht="81" customHeight="1">
      <c r="A6" s="265"/>
      <c r="B6" s="264"/>
      <c r="C6" s="14" t="s">
        <v>3</v>
      </c>
      <c r="D6" s="14" t="s">
        <v>4</v>
      </c>
      <c r="E6" s="264"/>
      <c r="F6" s="14" t="s">
        <v>48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14" t="s">
        <v>16</v>
      </c>
      <c r="Q6" s="14" t="s">
        <v>17</v>
      </c>
      <c r="R6" s="14" t="s">
        <v>39</v>
      </c>
      <c r="S6" s="264"/>
    </row>
    <row r="7" spans="1:19" s="13" customFormat="1" ht="24" customHeight="1">
      <c r="A7" s="15"/>
      <c r="B7" s="15" t="s">
        <v>19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 s="19" customFormat="1" ht="24" customHeight="1">
      <c r="A8" s="17" t="s">
        <v>20</v>
      </c>
      <c r="B8" s="18" t="s">
        <v>21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s="21" customFormat="1" ht="24" customHeight="1">
      <c r="A9" s="17" t="s">
        <v>22</v>
      </c>
      <c r="B9" s="20" t="s">
        <v>23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</row>
    <row r="10" spans="1:19" s="24" customFormat="1" ht="24" customHeight="1">
      <c r="A10" s="22">
        <v>1</v>
      </c>
      <c r="B10" s="23" t="s">
        <v>24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 s="24" customFormat="1" ht="24" customHeight="1">
      <c r="A11" s="22">
        <v>2</v>
      </c>
      <c r="B11" s="23" t="s">
        <v>24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 s="21" customFormat="1" ht="24" customHeight="1">
      <c r="A12" s="17" t="s">
        <v>25</v>
      </c>
      <c r="B12" s="20" t="s">
        <v>23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19" s="24" customFormat="1" ht="24" customHeight="1">
      <c r="A13" s="22">
        <v>1</v>
      </c>
      <c r="B13" s="23" t="s">
        <v>24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 s="24" customFormat="1" ht="24" customHeight="1">
      <c r="A14" s="22">
        <v>2</v>
      </c>
      <c r="B14" s="23" t="s">
        <v>24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 s="21" customFormat="1" ht="24" customHeight="1">
      <c r="A15" s="17" t="s">
        <v>26</v>
      </c>
      <c r="B15" s="20" t="s">
        <v>23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19" s="19" customFormat="1" ht="24" customHeight="1">
      <c r="A16" s="17" t="s">
        <v>27</v>
      </c>
      <c r="B16" s="18" t="s">
        <v>28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s="24" customFormat="1" ht="24" customHeight="1">
      <c r="A17" s="22"/>
      <c r="B17" s="23" t="s">
        <v>29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 ht="24" customHeight="1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4" customHeight="1"/>
    <row r="20" spans="1:19" ht="24" customHeight="1"/>
    <row r="21" spans="1:19" ht="24" customHeight="1"/>
    <row r="22" spans="1:19" ht="24" customHeight="1"/>
    <row r="23" spans="1:19" ht="24" customHeight="1"/>
    <row r="24" spans="1:19" ht="24" customHeight="1"/>
  </sheetData>
  <mergeCells count="9">
    <mergeCell ref="Q1:S1"/>
    <mergeCell ref="S5:S6"/>
    <mergeCell ref="F5:R5"/>
    <mergeCell ref="A3:S3"/>
    <mergeCell ref="A2:S2"/>
    <mergeCell ref="A5:A6"/>
    <mergeCell ref="B5:B6"/>
    <mergeCell ref="C5:D5"/>
    <mergeCell ref="E5:E6"/>
  </mergeCells>
  <printOptions horizontalCentered="1"/>
  <pageMargins left="0.28999999999999998" right="0.11811023622047245" top="0.51181102362204722" bottom="0.31496062992125984" header="0" footer="0"/>
  <pageSetup paperSize="9" scale="85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pane ySplit="3" topLeftCell="A4" activePane="bottomLeft" state="frozen"/>
      <selection pane="bottomLeft" activeCell="D6" sqref="D6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362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700</v>
      </c>
      <c r="D4" s="132">
        <f>D5</f>
        <v>0</v>
      </c>
      <c r="E4" s="133">
        <f>D4/C4*100</f>
        <v>0</v>
      </c>
      <c r="F4" s="132">
        <f>F5</f>
        <v>700</v>
      </c>
      <c r="G4" s="131"/>
    </row>
    <row r="5" spans="1:7">
      <c r="A5" s="134" t="s">
        <v>145</v>
      </c>
      <c r="B5" s="145" t="s">
        <v>349</v>
      </c>
      <c r="C5" s="146">
        <f>C6+C9+C10</f>
        <v>700</v>
      </c>
      <c r="D5" s="146">
        <f>D6+D9+D10</f>
        <v>0</v>
      </c>
      <c r="E5" s="146">
        <f>D5/C5*100</f>
        <v>0</v>
      </c>
      <c r="F5" s="146">
        <f>F6+F9+F10</f>
        <v>700</v>
      </c>
      <c r="G5" s="147"/>
    </row>
    <row r="6" spans="1:7">
      <c r="A6" s="47" t="s">
        <v>22</v>
      </c>
      <c r="B6" s="162" t="s">
        <v>147</v>
      </c>
      <c r="C6" s="139">
        <f>C7</f>
        <v>86</v>
      </c>
      <c r="D6" s="139">
        <f>D7</f>
        <v>0</v>
      </c>
      <c r="E6" s="163">
        <f>D6/C6*100</f>
        <v>0</v>
      </c>
      <c r="F6" s="139">
        <f>F7</f>
        <v>86</v>
      </c>
      <c r="G6" s="140"/>
    </row>
    <row r="7" spans="1:7">
      <c r="A7" s="143"/>
      <c r="B7" s="96" t="s">
        <v>148</v>
      </c>
      <c r="C7" s="153">
        <f>SUM(C8:C8)</f>
        <v>86</v>
      </c>
      <c r="D7" s="153">
        <f>SUM(D8:D8)</f>
        <v>0</v>
      </c>
      <c r="E7" s="142">
        <f t="shared" ref="E7:E8" si="0">D7/C7*100</f>
        <v>0</v>
      </c>
      <c r="F7" s="153">
        <f>SUM(F8:F8)</f>
        <v>86</v>
      </c>
      <c r="G7" s="143"/>
    </row>
    <row r="8" spans="1:7">
      <c r="A8" s="90">
        <v>1</v>
      </c>
      <c r="B8" s="97" t="s">
        <v>154</v>
      </c>
      <c r="C8" s="142">
        <f>'Bieu bc dinh ky'!G80</f>
        <v>86</v>
      </c>
      <c r="D8" s="142">
        <f>'Bieu bc dinh ky'!J80</f>
        <v>0</v>
      </c>
      <c r="E8" s="142">
        <f t="shared" si="0"/>
        <v>0</v>
      </c>
      <c r="F8" s="142">
        <f t="shared" ref="F8" si="1">C8-D8</f>
        <v>86</v>
      </c>
      <c r="G8" s="143"/>
    </row>
    <row r="9" spans="1:7">
      <c r="A9" s="47" t="s">
        <v>25</v>
      </c>
      <c r="B9" s="86" t="s">
        <v>186</v>
      </c>
      <c r="C9" s="139">
        <v>0</v>
      </c>
      <c r="D9" s="139">
        <v>0</v>
      </c>
      <c r="E9" s="163">
        <v>0</v>
      </c>
      <c r="F9" s="139">
        <v>0</v>
      </c>
      <c r="G9" s="140"/>
    </row>
    <row r="10" spans="1:7">
      <c r="A10" s="47" t="s">
        <v>26</v>
      </c>
      <c r="B10" s="86" t="s">
        <v>223</v>
      </c>
      <c r="C10" s="139">
        <f>C11+C14</f>
        <v>614</v>
      </c>
      <c r="D10" s="139">
        <f>D11+D14</f>
        <v>0</v>
      </c>
      <c r="E10" s="164">
        <f>D10/C10</f>
        <v>0</v>
      </c>
      <c r="F10" s="139">
        <f>F11+F14</f>
        <v>614</v>
      </c>
      <c r="G10" s="140"/>
    </row>
    <row r="11" spans="1:7">
      <c r="A11" s="169"/>
      <c r="B11" s="129" t="s">
        <v>231</v>
      </c>
      <c r="C11" s="166">
        <f>C12</f>
        <v>579</v>
      </c>
      <c r="D11" s="166">
        <f>D12</f>
        <v>0</v>
      </c>
      <c r="E11" s="167">
        <f>D11/C11*100</f>
        <v>0</v>
      </c>
      <c r="F11" s="166">
        <f>F12</f>
        <v>579</v>
      </c>
      <c r="G11" s="169"/>
    </row>
    <row r="12" spans="1:7">
      <c r="A12" s="143"/>
      <c r="B12" s="96" t="s">
        <v>126</v>
      </c>
      <c r="C12" s="153">
        <f>SUM(C13:C13)</f>
        <v>579</v>
      </c>
      <c r="D12" s="153">
        <f>SUM(D13:D13)</f>
        <v>0</v>
      </c>
      <c r="E12" s="142">
        <f t="shared" ref="E12:E13" si="2">D12/C12*100</f>
        <v>0</v>
      </c>
      <c r="F12" s="153">
        <f>SUM(F13:F13)</f>
        <v>579</v>
      </c>
      <c r="G12" s="143"/>
    </row>
    <row r="13" spans="1:7">
      <c r="A13" s="141">
        <v>1</v>
      </c>
      <c r="B13" s="98" t="s">
        <v>254</v>
      </c>
      <c r="C13" s="142">
        <f>'Bieu bc dinh ky'!G156</f>
        <v>579</v>
      </c>
      <c r="D13" s="142">
        <f>'Bieu bc dinh ky'!J156</f>
        <v>0</v>
      </c>
      <c r="E13" s="142">
        <f t="shared" si="2"/>
        <v>0</v>
      </c>
      <c r="F13" s="142">
        <f t="shared" ref="F13" si="3">C13-D13</f>
        <v>579</v>
      </c>
      <c r="G13" s="143"/>
    </row>
    <row r="14" spans="1:7">
      <c r="A14" s="169"/>
      <c r="B14" s="129" t="s">
        <v>260</v>
      </c>
      <c r="C14" s="166">
        <f>C15</f>
        <v>35</v>
      </c>
      <c r="D14" s="166">
        <f>D15</f>
        <v>0</v>
      </c>
      <c r="E14" s="167">
        <f>D14/C14*100</f>
        <v>0</v>
      </c>
      <c r="F14" s="166">
        <f>F15</f>
        <v>35</v>
      </c>
      <c r="G14" s="169"/>
    </row>
    <row r="15" spans="1:7">
      <c r="A15" s="143"/>
      <c r="B15" s="96" t="s">
        <v>164</v>
      </c>
      <c r="C15" s="153">
        <f>SUM(C16:C16)</f>
        <v>35</v>
      </c>
      <c r="D15" s="153">
        <f>SUM(D16:D16)</f>
        <v>0</v>
      </c>
      <c r="E15" s="143"/>
      <c r="F15" s="153">
        <f>SUM(F16:F16)</f>
        <v>35</v>
      </c>
      <c r="G15" s="143"/>
    </row>
    <row r="16" spans="1:7">
      <c r="A16" s="141">
        <v>1</v>
      </c>
      <c r="B16" s="98" t="s">
        <v>266</v>
      </c>
      <c r="C16" s="142">
        <f>'Bieu bc dinh ky'!G173</f>
        <v>35</v>
      </c>
      <c r="D16" s="142">
        <f>'Bieu bc dinh ky'!J173</f>
        <v>0</v>
      </c>
      <c r="E16" s="142">
        <f t="shared" ref="E16" si="4">D16/C16*100</f>
        <v>0</v>
      </c>
      <c r="F16" s="142">
        <f t="shared" ref="F16" si="5">C16-D16</f>
        <v>35</v>
      </c>
      <c r="G16" s="143"/>
    </row>
    <row r="17" spans="1:7">
      <c r="A17" s="170"/>
      <c r="B17" s="170"/>
      <c r="C17" s="170"/>
      <c r="D17" s="170"/>
      <c r="E17" s="170"/>
      <c r="F17" s="170"/>
      <c r="G17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pane ySplit="3" topLeftCell="A4" activePane="bottomLeft" state="frozen"/>
      <selection pane="bottomLeft" activeCell="C6" sqref="C6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363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2054</v>
      </c>
      <c r="D4" s="132">
        <f>D5</f>
        <v>0</v>
      </c>
      <c r="E4" s="133">
        <f>D4/C4*100</f>
        <v>0</v>
      </c>
      <c r="F4" s="132">
        <f>F5</f>
        <v>2054</v>
      </c>
      <c r="G4" s="131"/>
    </row>
    <row r="5" spans="1:7">
      <c r="A5" s="134" t="s">
        <v>145</v>
      </c>
      <c r="B5" s="145" t="s">
        <v>349</v>
      </c>
      <c r="C5" s="146">
        <f>C6+C11+C16</f>
        <v>2054</v>
      </c>
      <c r="D5" s="146">
        <f>D6+D11+D16</f>
        <v>0</v>
      </c>
      <c r="E5" s="146">
        <f>D5/C5*100</f>
        <v>0</v>
      </c>
      <c r="F5" s="146">
        <f>F6+F11+F16</f>
        <v>2054</v>
      </c>
      <c r="G5" s="147"/>
    </row>
    <row r="6" spans="1:7">
      <c r="A6" s="47" t="s">
        <v>22</v>
      </c>
      <c r="B6" s="162" t="s">
        <v>147</v>
      </c>
      <c r="C6" s="139">
        <f>C7+C9</f>
        <v>333</v>
      </c>
      <c r="D6" s="139">
        <f>D7+D9</f>
        <v>0</v>
      </c>
      <c r="E6" s="163">
        <f>D6/C6*100</f>
        <v>0</v>
      </c>
      <c r="F6" s="139">
        <f>F7+F9</f>
        <v>333</v>
      </c>
      <c r="G6" s="140"/>
    </row>
    <row r="7" spans="1:7">
      <c r="A7" s="143"/>
      <c r="B7" s="96" t="s">
        <v>148</v>
      </c>
      <c r="C7" s="153">
        <f>SUM(C8:C8)</f>
        <v>145</v>
      </c>
      <c r="D7" s="153">
        <f>SUM(D8:D8)</f>
        <v>0</v>
      </c>
      <c r="E7" s="142">
        <f t="shared" ref="E7:E10" si="0">D7/C7*100</f>
        <v>0</v>
      </c>
      <c r="F7" s="153">
        <f>SUM(F8:F8)</f>
        <v>145</v>
      </c>
      <c r="G7" s="143"/>
    </row>
    <row r="8" spans="1:7" ht="25.5">
      <c r="A8" s="90">
        <v>1</v>
      </c>
      <c r="B8" s="98" t="s">
        <v>162</v>
      </c>
      <c r="C8" s="142">
        <f>'Bieu bc dinh ky'!G88</f>
        <v>145</v>
      </c>
      <c r="D8" s="142">
        <f>'Bieu bc dinh ky'!J88</f>
        <v>0</v>
      </c>
      <c r="E8" s="142">
        <f t="shared" si="0"/>
        <v>0</v>
      </c>
      <c r="F8" s="142">
        <f t="shared" ref="F8:F10" si="1">C8-D8</f>
        <v>145</v>
      </c>
      <c r="G8" s="143"/>
    </row>
    <row r="9" spans="1:7">
      <c r="A9" s="90"/>
      <c r="B9" s="96" t="s">
        <v>164</v>
      </c>
      <c r="C9" s="153">
        <f>SUM(C10:C10)</f>
        <v>188</v>
      </c>
      <c r="D9" s="153">
        <f>SUM(D10:D10)</f>
        <v>0</v>
      </c>
      <c r="E9" s="142">
        <f t="shared" si="0"/>
        <v>0</v>
      </c>
      <c r="F9" s="153">
        <f>SUM(F10:F10)</f>
        <v>188</v>
      </c>
      <c r="G9" s="143"/>
    </row>
    <row r="10" spans="1:7">
      <c r="A10" s="90">
        <v>1</v>
      </c>
      <c r="B10" s="97" t="s">
        <v>165</v>
      </c>
      <c r="C10" s="142">
        <f>'Bieu bc dinh ky'!G91</f>
        <v>188</v>
      </c>
      <c r="D10" s="142">
        <f>'Bieu bc dinh ky'!J91</f>
        <v>0</v>
      </c>
      <c r="E10" s="142">
        <f t="shared" si="0"/>
        <v>0</v>
      </c>
      <c r="F10" s="142">
        <f t="shared" si="1"/>
        <v>188</v>
      </c>
      <c r="G10" s="143"/>
    </row>
    <row r="11" spans="1:7">
      <c r="A11" s="47" t="s">
        <v>25</v>
      </c>
      <c r="B11" s="86" t="s">
        <v>186</v>
      </c>
      <c r="C11" s="139">
        <f>C12</f>
        <v>1721</v>
      </c>
      <c r="D11" s="139">
        <f>D12</f>
        <v>0</v>
      </c>
      <c r="E11" s="163">
        <f>D11/C11*100</f>
        <v>0</v>
      </c>
      <c r="F11" s="139">
        <f>F12</f>
        <v>1721</v>
      </c>
      <c r="G11" s="140"/>
    </row>
    <row r="12" spans="1:7">
      <c r="A12" s="32"/>
      <c r="B12" s="102" t="s">
        <v>188</v>
      </c>
      <c r="C12" s="157">
        <f>C13</f>
        <v>1721</v>
      </c>
      <c r="D12" s="157">
        <f>D13</f>
        <v>0</v>
      </c>
      <c r="E12" s="142">
        <f t="shared" ref="E12:E15" si="2">D12/C12*100</f>
        <v>0</v>
      </c>
      <c r="F12" s="157">
        <f>F13</f>
        <v>1721</v>
      </c>
      <c r="G12" s="143"/>
    </row>
    <row r="13" spans="1:7">
      <c r="A13" s="32" t="s">
        <v>58</v>
      </c>
      <c r="B13" s="96" t="s">
        <v>126</v>
      </c>
      <c r="C13" s="153">
        <f>SUM(C14:C15)</f>
        <v>1721</v>
      </c>
      <c r="D13" s="153">
        <f>SUM(D14:D15)</f>
        <v>0</v>
      </c>
      <c r="E13" s="142">
        <f t="shared" si="2"/>
        <v>0</v>
      </c>
      <c r="F13" s="153">
        <f>SUM(F14:F15)</f>
        <v>1721</v>
      </c>
      <c r="G13" s="143"/>
    </row>
    <row r="14" spans="1:7">
      <c r="A14" s="90">
        <v>1</v>
      </c>
      <c r="B14" s="97" t="s">
        <v>200</v>
      </c>
      <c r="C14" s="142">
        <f>'Bieu bc dinh ky'!G112</f>
        <v>767</v>
      </c>
      <c r="D14" s="142">
        <f>'Bieu bc dinh ky'!J112</f>
        <v>0</v>
      </c>
      <c r="E14" s="142">
        <f t="shared" si="2"/>
        <v>0</v>
      </c>
      <c r="F14" s="142">
        <f t="shared" ref="F14:F15" si="3">C14-D14</f>
        <v>767</v>
      </c>
      <c r="G14" s="143"/>
    </row>
    <row r="15" spans="1:7">
      <c r="A15" s="90">
        <v>2</v>
      </c>
      <c r="B15" s="97" t="s">
        <v>203</v>
      </c>
      <c r="C15" s="142">
        <f>'Bieu bc dinh ky'!G115</f>
        <v>954</v>
      </c>
      <c r="D15" s="142">
        <f>'Bieu bc dinh ky'!J115</f>
        <v>0</v>
      </c>
      <c r="E15" s="142">
        <f t="shared" si="2"/>
        <v>0</v>
      </c>
      <c r="F15" s="142">
        <f t="shared" si="3"/>
        <v>954</v>
      </c>
      <c r="G15" s="143"/>
    </row>
    <row r="16" spans="1:7">
      <c r="A16" s="47" t="s">
        <v>26</v>
      </c>
      <c r="B16" s="86" t="s">
        <v>223</v>
      </c>
      <c r="C16" s="139">
        <v>0</v>
      </c>
      <c r="D16" s="139">
        <v>0</v>
      </c>
      <c r="E16" s="164">
        <v>0</v>
      </c>
      <c r="F16" s="139">
        <v>0</v>
      </c>
      <c r="G16" s="140"/>
    </row>
    <row r="17" spans="1:7">
      <c r="A17" s="170"/>
      <c r="B17" s="170"/>
      <c r="C17" s="170"/>
      <c r="D17" s="170"/>
      <c r="E17" s="170"/>
      <c r="F17" s="170"/>
      <c r="G17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pane ySplit="3" topLeftCell="A4" activePane="bottomLeft" state="frozen"/>
      <selection pane="bottomLeft" activeCell="C9" sqref="C9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364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785</v>
      </c>
      <c r="D4" s="132">
        <f>D5</f>
        <v>0</v>
      </c>
      <c r="E4" s="133">
        <f>D4/C4*100</f>
        <v>0</v>
      </c>
      <c r="F4" s="132">
        <f>F5</f>
        <v>785</v>
      </c>
      <c r="G4" s="131"/>
    </row>
    <row r="5" spans="1:7">
      <c r="A5" s="134" t="s">
        <v>145</v>
      </c>
      <c r="B5" s="145" t="s">
        <v>349</v>
      </c>
      <c r="C5" s="146">
        <f>C6+C9+C10</f>
        <v>785</v>
      </c>
      <c r="D5" s="146">
        <f>D6+D9+D10</f>
        <v>0</v>
      </c>
      <c r="E5" s="146">
        <f>D5/C5*100</f>
        <v>0</v>
      </c>
      <c r="F5" s="146">
        <f>F6+F9+F10</f>
        <v>785</v>
      </c>
      <c r="G5" s="147"/>
    </row>
    <row r="6" spans="1:7">
      <c r="A6" s="47" t="s">
        <v>22</v>
      </c>
      <c r="B6" s="162" t="s">
        <v>147</v>
      </c>
      <c r="C6" s="139">
        <f>C7</f>
        <v>86</v>
      </c>
      <c r="D6" s="139">
        <f>D7</f>
        <v>0</v>
      </c>
      <c r="E6" s="163">
        <f>D6/C6*100</f>
        <v>0</v>
      </c>
      <c r="F6" s="139">
        <f>F7</f>
        <v>86</v>
      </c>
      <c r="G6" s="140"/>
    </row>
    <row r="7" spans="1:7">
      <c r="A7" s="143"/>
      <c r="B7" s="96" t="s">
        <v>148</v>
      </c>
      <c r="C7" s="153">
        <f>SUM(C8:C8)</f>
        <v>86</v>
      </c>
      <c r="D7" s="153">
        <f>SUM(D8:D8)</f>
        <v>0</v>
      </c>
      <c r="E7" s="142">
        <f t="shared" ref="E7:E8" si="0">D7/C7*100</f>
        <v>0</v>
      </c>
      <c r="F7" s="153">
        <f>SUM(F8:F8)</f>
        <v>86</v>
      </c>
      <c r="G7" s="143"/>
    </row>
    <row r="8" spans="1:7">
      <c r="A8" s="90">
        <v>1</v>
      </c>
      <c r="B8" s="97" t="s">
        <v>151</v>
      </c>
      <c r="C8" s="142">
        <f>'Bieu bc dinh ky'!G77</f>
        <v>86</v>
      </c>
      <c r="D8" s="142">
        <f>'Bieu bc dinh ky'!J77</f>
        <v>0</v>
      </c>
      <c r="E8" s="142">
        <f t="shared" si="0"/>
        <v>0</v>
      </c>
      <c r="F8" s="142">
        <f t="shared" ref="F8" si="1">C8-D8</f>
        <v>86</v>
      </c>
      <c r="G8" s="143"/>
    </row>
    <row r="9" spans="1:7">
      <c r="A9" s="47" t="s">
        <v>25</v>
      </c>
      <c r="B9" s="86" t="s">
        <v>186</v>
      </c>
      <c r="C9" s="139">
        <v>0</v>
      </c>
      <c r="D9" s="139">
        <v>0</v>
      </c>
      <c r="E9" s="163">
        <v>0</v>
      </c>
      <c r="F9" s="139">
        <v>0</v>
      </c>
      <c r="G9" s="140"/>
    </row>
    <row r="10" spans="1:7">
      <c r="A10" s="47" t="s">
        <v>26</v>
      </c>
      <c r="B10" s="86" t="s">
        <v>223</v>
      </c>
      <c r="C10" s="139">
        <f>C11+C16</f>
        <v>699</v>
      </c>
      <c r="D10" s="139">
        <f>D11+D16</f>
        <v>0</v>
      </c>
      <c r="E10" s="164">
        <f>D10/C10</f>
        <v>0</v>
      </c>
      <c r="F10" s="139">
        <f>F11+F16</f>
        <v>699</v>
      </c>
      <c r="G10" s="140"/>
    </row>
    <row r="11" spans="1:7">
      <c r="A11" s="169"/>
      <c r="B11" s="129" t="s">
        <v>231</v>
      </c>
      <c r="C11" s="166">
        <f>C12+C14</f>
        <v>629</v>
      </c>
      <c r="D11" s="166">
        <f>D12+D14</f>
        <v>0</v>
      </c>
      <c r="E11" s="167">
        <f>D11/C11*100</f>
        <v>0</v>
      </c>
      <c r="F11" s="166">
        <f>F12+F14</f>
        <v>629</v>
      </c>
      <c r="G11" s="169"/>
    </row>
    <row r="12" spans="1:7">
      <c r="A12" s="143"/>
      <c r="B12" s="96" t="s">
        <v>126</v>
      </c>
      <c r="C12" s="153">
        <f>SUM(C13:C13)</f>
        <v>50</v>
      </c>
      <c r="D12" s="153">
        <f>SUM(D13:D13)</f>
        <v>0</v>
      </c>
      <c r="E12" s="142">
        <f t="shared" ref="E12:E15" si="2">D12/C12*100</f>
        <v>0</v>
      </c>
      <c r="F12" s="153">
        <f>SUM(F13:F13)</f>
        <v>50</v>
      </c>
      <c r="G12" s="143"/>
    </row>
    <row r="13" spans="1:7">
      <c r="A13" s="141">
        <v>1</v>
      </c>
      <c r="B13" s="98" t="s">
        <v>239</v>
      </c>
      <c r="C13" s="142">
        <f>'Bieu bc dinh ky'!G140</f>
        <v>50</v>
      </c>
      <c r="D13" s="142">
        <f>'Bieu bc dinh ky'!J140</f>
        <v>0</v>
      </c>
      <c r="E13" s="142">
        <f t="shared" si="2"/>
        <v>0</v>
      </c>
      <c r="F13" s="142">
        <f t="shared" ref="F13:F15" si="3">C13-D13</f>
        <v>50</v>
      </c>
      <c r="G13" s="143"/>
    </row>
    <row r="14" spans="1:7">
      <c r="A14" s="141"/>
      <c r="B14" s="96" t="s">
        <v>164</v>
      </c>
      <c r="C14" s="153">
        <f>SUM(C15:C15)</f>
        <v>579</v>
      </c>
      <c r="D14" s="153">
        <f>SUM(D15:D15)</f>
        <v>0</v>
      </c>
      <c r="E14" s="142">
        <f t="shared" si="2"/>
        <v>0</v>
      </c>
      <c r="F14" s="153">
        <f>SUM(F15:F15)</f>
        <v>579</v>
      </c>
      <c r="G14" s="143"/>
    </row>
    <row r="15" spans="1:7">
      <c r="A15" s="141">
        <v>1</v>
      </c>
      <c r="B15" s="98" t="s">
        <v>253</v>
      </c>
      <c r="C15" s="142">
        <f>'Bieu bc dinh ky'!G155</f>
        <v>579</v>
      </c>
      <c r="D15" s="142">
        <f>'Bieu bc dinh ky'!J155</f>
        <v>0</v>
      </c>
      <c r="E15" s="142">
        <f t="shared" si="2"/>
        <v>0</v>
      </c>
      <c r="F15" s="142">
        <f t="shared" si="3"/>
        <v>579</v>
      </c>
      <c r="G15" s="143"/>
    </row>
    <row r="16" spans="1:7">
      <c r="A16" s="169"/>
      <c r="B16" s="129" t="s">
        <v>260</v>
      </c>
      <c r="C16" s="166">
        <f>C17</f>
        <v>70</v>
      </c>
      <c r="D16" s="166">
        <f>D17</f>
        <v>0</v>
      </c>
      <c r="E16" s="167">
        <f>D16/C16*100</f>
        <v>0</v>
      </c>
      <c r="F16" s="166">
        <f>F17</f>
        <v>70</v>
      </c>
      <c r="G16" s="169"/>
    </row>
    <row r="17" spans="1:7">
      <c r="A17" s="143"/>
      <c r="B17" s="96" t="s">
        <v>164</v>
      </c>
      <c r="C17" s="153">
        <f>SUM(C18:C19)</f>
        <v>70</v>
      </c>
      <c r="D17" s="153">
        <f>SUM(D18:D19)</f>
        <v>0</v>
      </c>
      <c r="E17" s="142">
        <f t="shared" ref="E17:E19" si="4">D17/C17*100</f>
        <v>0</v>
      </c>
      <c r="F17" s="153">
        <f>SUM(F18:F19)</f>
        <v>70</v>
      </c>
      <c r="G17" s="143"/>
    </row>
    <row r="18" spans="1:7">
      <c r="A18" s="141">
        <v>1</v>
      </c>
      <c r="B18" s="98" t="s">
        <v>261</v>
      </c>
      <c r="C18" s="142">
        <f>'Bieu bc dinh ky'!G168</f>
        <v>35</v>
      </c>
      <c r="D18" s="142">
        <f>'Bieu bc dinh ky'!J168</f>
        <v>0</v>
      </c>
      <c r="E18" s="142">
        <f t="shared" si="4"/>
        <v>0</v>
      </c>
      <c r="F18" s="142">
        <f t="shared" ref="F18:F19" si="5">C18-D18</f>
        <v>35</v>
      </c>
      <c r="G18" s="143"/>
    </row>
    <row r="19" spans="1:7">
      <c r="A19" s="172">
        <v>2</v>
      </c>
      <c r="B19" s="98" t="s">
        <v>262</v>
      </c>
      <c r="C19" s="142">
        <f>'Bieu bc dinh ky'!G169</f>
        <v>35</v>
      </c>
      <c r="D19" s="142">
        <f>'Bieu bc dinh ky'!J169</f>
        <v>0</v>
      </c>
      <c r="E19" s="142">
        <f t="shared" si="4"/>
        <v>0</v>
      </c>
      <c r="F19" s="142">
        <f t="shared" si="5"/>
        <v>35</v>
      </c>
      <c r="G19" s="175"/>
    </row>
    <row r="20" spans="1:7" hidden="1">
      <c r="A20" s="172"/>
      <c r="B20" s="173"/>
      <c r="C20" s="174"/>
      <c r="D20" s="174"/>
      <c r="E20" s="174"/>
      <c r="F20" s="174"/>
      <c r="G20" s="175"/>
    </row>
    <row r="21" spans="1:7">
      <c r="A21" s="170"/>
      <c r="B21" s="170"/>
      <c r="C21" s="170"/>
      <c r="D21" s="170"/>
      <c r="E21" s="170"/>
      <c r="F21" s="170"/>
      <c r="G21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pane ySplit="3" topLeftCell="A4" activePane="bottomLeft" state="frozen"/>
      <selection pane="bottomLeft" activeCell="B9" sqref="B9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365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136</v>
      </c>
      <c r="D4" s="132">
        <f>D5</f>
        <v>0</v>
      </c>
      <c r="E4" s="133">
        <f>D4/C4*100</f>
        <v>0</v>
      </c>
      <c r="F4" s="132">
        <f>F5</f>
        <v>136</v>
      </c>
      <c r="G4" s="131"/>
    </row>
    <row r="5" spans="1:7">
      <c r="A5" s="134" t="s">
        <v>145</v>
      </c>
      <c r="B5" s="145" t="s">
        <v>349</v>
      </c>
      <c r="C5" s="146">
        <f>C6+C10+C11</f>
        <v>136</v>
      </c>
      <c r="D5" s="146">
        <f>D6+D10+D11</f>
        <v>0</v>
      </c>
      <c r="E5" s="146">
        <f>D5/C5*100</f>
        <v>0</v>
      </c>
      <c r="F5" s="146">
        <f>F6+F10+F11</f>
        <v>136</v>
      </c>
      <c r="G5" s="147"/>
    </row>
    <row r="6" spans="1:7">
      <c r="A6" s="47" t="s">
        <v>22</v>
      </c>
      <c r="B6" s="162" t="s">
        <v>147</v>
      </c>
      <c r="C6" s="139">
        <f>C7</f>
        <v>86</v>
      </c>
      <c r="D6" s="139">
        <f>D7</f>
        <v>0</v>
      </c>
      <c r="E6" s="163">
        <f>D6/C6*100</f>
        <v>0</v>
      </c>
      <c r="F6" s="139">
        <f>F7</f>
        <v>86</v>
      </c>
      <c r="G6" s="140"/>
    </row>
    <row r="7" spans="1:7">
      <c r="A7" s="143"/>
      <c r="B7" s="96" t="s">
        <v>148</v>
      </c>
      <c r="C7" s="153">
        <f>SUM(C8:C9)</f>
        <v>86</v>
      </c>
      <c r="D7" s="153">
        <f>SUM(D8:D9)</f>
        <v>0</v>
      </c>
      <c r="E7" s="142">
        <f t="shared" ref="E7:E9" si="0">D7/C7*100</f>
        <v>0</v>
      </c>
      <c r="F7" s="153">
        <f>SUM(F8:F9)</f>
        <v>86</v>
      </c>
      <c r="G7" s="143"/>
    </row>
    <row r="8" spans="1:7">
      <c r="A8" s="90">
        <v>1</v>
      </c>
      <c r="B8" s="97" t="s">
        <v>150</v>
      </c>
      <c r="C8" s="142">
        <f>'Bieu bc dinh ky'!G76</f>
        <v>50</v>
      </c>
      <c r="D8" s="142">
        <f>'Bieu bc dinh ky'!J76</f>
        <v>0</v>
      </c>
      <c r="E8" s="142">
        <f t="shared" si="0"/>
        <v>0</v>
      </c>
      <c r="F8" s="142">
        <f t="shared" ref="F8:F9" si="1">C8-D8</f>
        <v>50</v>
      </c>
      <c r="G8" s="143"/>
    </row>
    <row r="9" spans="1:7">
      <c r="A9" s="90">
        <v>2</v>
      </c>
      <c r="B9" s="97" t="s">
        <v>157</v>
      </c>
      <c r="C9" s="142">
        <f>'Bieu bc dinh ky'!G83</f>
        <v>36</v>
      </c>
      <c r="D9" s="142">
        <f>'Bieu bc dinh ky'!J83</f>
        <v>0</v>
      </c>
      <c r="E9" s="142">
        <f t="shared" si="0"/>
        <v>0</v>
      </c>
      <c r="F9" s="142">
        <f t="shared" si="1"/>
        <v>36</v>
      </c>
      <c r="G9" s="143"/>
    </row>
    <row r="10" spans="1:7">
      <c r="A10" s="47" t="s">
        <v>25</v>
      </c>
      <c r="B10" s="86" t="s">
        <v>186</v>
      </c>
      <c r="C10" s="139">
        <v>0</v>
      </c>
      <c r="D10" s="139">
        <v>0</v>
      </c>
      <c r="E10" s="163">
        <v>0</v>
      </c>
      <c r="F10" s="139">
        <v>0</v>
      </c>
      <c r="G10" s="140"/>
    </row>
    <row r="11" spans="1:7">
      <c r="A11" s="47" t="s">
        <v>26</v>
      </c>
      <c r="B11" s="86" t="s">
        <v>223</v>
      </c>
      <c r="C11" s="139">
        <f>C12</f>
        <v>50</v>
      </c>
      <c r="D11" s="139">
        <f>D12</f>
        <v>0</v>
      </c>
      <c r="E11" s="164">
        <f>D11/C11</f>
        <v>0</v>
      </c>
      <c r="F11" s="139">
        <f>F12</f>
        <v>50</v>
      </c>
      <c r="G11" s="140"/>
    </row>
    <row r="12" spans="1:7">
      <c r="A12" s="169"/>
      <c r="B12" s="129" t="s">
        <v>231</v>
      </c>
      <c r="C12" s="166">
        <f>C13</f>
        <v>50</v>
      </c>
      <c r="D12" s="166">
        <f>D13</f>
        <v>0</v>
      </c>
      <c r="E12" s="167">
        <f>D12/C12*100</f>
        <v>0</v>
      </c>
      <c r="F12" s="166">
        <f>F13</f>
        <v>50</v>
      </c>
      <c r="G12" s="169"/>
    </row>
    <row r="13" spans="1:7">
      <c r="A13" s="143"/>
      <c r="B13" s="96" t="s">
        <v>126</v>
      </c>
      <c r="C13" s="153">
        <f>SUM(C14:C14)</f>
        <v>50</v>
      </c>
      <c r="D13" s="153">
        <f>SUM(D14:D14)</f>
        <v>0</v>
      </c>
      <c r="E13" s="142">
        <f t="shared" ref="E13:E14" si="2">D13/C13*100</f>
        <v>0</v>
      </c>
      <c r="F13" s="153">
        <f>SUM(F14:F14)</f>
        <v>50</v>
      </c>
      <c r="G13" s="143"/>
    </row>
    <row r="14" spans="1:7" ht="25.5">
      <c r="A14" s="141">
        <v>1</v>
      </c>
      <c r="B14" s="98" t="s">
        <v>244</v>
      </c>
      <c r="C14" s="142">
        <f>'Bieu bc dinh ky'!G145</f>
        <v>50</v>
      </c>
      <c r="D14" s="142">
        <f>'Bieu bc dinh ky'!J145</f>
        <v>0</v>
      </c>
      <c r="E14" s="142">
        <f t="shared" si="2"/>
        <v>0</v>
      </c>
      <c r="F14" s="142">
        <f t="shared" ref="F14" si="3">C14-D14</f>
        <v>50</v>
      </c>
      <c r="G14" s="143"/>
    </row>
    <row r="15" spans="1:7">
      <c r="A15" s="170"/>
      <c r="B15" s="170"/>
      <c r="C15" s="170"/>
      <c r="D15" s="170"/>
      <c r="E15" s="170"/>
      <c r="F15" s="170"/>
      <c r="G15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pane ySplit="3" topLeftCell="A4" activePane="bottomLeft" state="frozen"/>
      <selection pane="bottomLeft" activeCell="D19" sqref="D19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355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390</v>
      </c>
      <c r="D4" s="132">
        <f>D5</f>
        <v>0</v>
      </c>
      <c r="E4" s="133">
        <f>D4/C4*100</f>
        <v>0</v>
      </c>
      <c r="F4" s="132">
        <f>F5</f>
        <v>390</v>
      </c>
      <c r="G4" s="131"/>
    </row>
    <row r="5" spans="1:7">
      <c r="A5" s="134" t="s">
        <v>145</v>
      </c>
      <c r="B5" s="145" t="s">
        <v>349</v>
      </c>
      <c r="C5" s="146">
        <f>C6+C10+C11</f>
        <v>390</v>
      </c>
      <c r="D5" s="146">
        <f>D6+D10+D11</f>
        <v>0</v>
      </c>
      <c r="E5" s="146">
        <f>D5/C5*100</f>
        <v>0</v>
      </c>
      <c r="F5" s="146">
        <f>F6+F10+F11</f>
        <v>390</v>
      </c>
      <c r="G5" s="147"/>
    </row>
    <row r="6" spans="1:7">
      <c r="A6" s="47" t="s">
        <v>22</v>
      </c>
      <c r="B6" s="162" t="s">
        <v>147</v>
      </c>
      <c r="C6" s="139">
        <f>C7</f>
        <v>90</v>
      </c>
      <c r="D6" s="139">
        <f>D7</f>
        <v>0</v>
      </c>
      <c r="E6" s="163">
        <f>D6/C6*100</f>
        <v>0</v>
      </c>
      <c r="F6" s="139">
        <f>F7</f>
        <v>90</v>
      </c>
      <c r="G6" s="140"/>
    </row>
    <row r="7" spans="1:7">
      <c r="A7" s="143"/>
      <c r="B7" s="96" t="s">
        <v>148</v>
      </c>
      <c r="C7" s="153">
        <f>SUM(C8:C9)</f>
        <v>90</v>
      </c>
      <c r="D7" s="153">
        <f>SUM(D8:D9)</f>
        <v>0</v>
      </c>
      <c r="E7" s="142">
        <f t="shared" ref="E7:E9" si="0">D7/C7*100</f>
        <v>0</v>
      </c>
      <c r="F7" s="153">
        <f>SUM(F8:F9)</f>
        <v>90</v>
      </c>
      <c r="G7" s="143"/>
    </row>
    <row r="8" spans="1:7">
      <c r="A8" s="90">
        <v>1</v>
      </c>
      <c r="B8" s="97" t="s">
        <v>153</v>
      </c>
      <c r="C8" s="142">
        <f>'Bieu bc dinh ky'!G79</f>
        <v>40</v>
      </c>
      <c r="D8" s="142">
        <f>'Bieu bc dinh ky'!J79</f>
        <v>0</v>
      </c>
      <c r="E8" s="142">
        <f t="shared" si="0"/>
        <v>0</v>
      </c>
      <c r="F8" s="142">
        <f t="shared" ref="F8:F9" si="1">C8-D8</f>
        <v>40</v>
      </c>
      <c r="G8" s="143"/>
    </row>
    <row r="9" spans="1:7">
      <c r="A9" s="90">
        <v>2</v>
      </c>
      <c r="B9" s="97" t="s">
        <v>160</v>
      </c>
      <c r="C9" s="142">
        <f>'Bieu bc dinh ky'!G86</f>
        <v>50</v>
      </c>
      <c r="D9" s="142">
        <f>'Bieu bc dinh ky'!J86</f>
        <v>0</v>
      </c>
      <c r="E9" s="142">
        <f t="shared" si="0"/>
        <v>0</v>
      </c>
      <c r="F9" s="142">
        <f t="shared" si="1"/>
        <v>50</v>
      </c>
      <c r="G9" s="143"/>
    </row>
    <row r="10" spans="1:7">
      <c r="A10" s="47" t="s">
        <v>25</v>
      </c>
      <c r="B10" s="86" t="s">
        <v>186</v>
      </c>
      <c r="C10" s="139">
        <v>0</v>
      </c>
      <c r="D10" s="139">
        <v>0</v>
      </c>
      <c r="E10" s="163">
        <v>0</v>
      </c>
      <c r="F10" s="139">
        <v>0</v>
      </c>
      <c r="G10" s="140"/>
    </row>
    <row r="11" spans="1:7">
      <c r="A11" s="47" t="s">
        <v>26</v>
      </c>
      <c r="B11" s="86" t="s">
        <v>223</v>
      </c>
      <c r="C11" s="139">
        <f>C12</f>
        <v>300</v>
      </c>
      <c r="D11" s="139">
        <f>D12</f>
        <v>0</v>
      </c>
      <c r="E11" s="164">
        <f>D11/C11</f>
        <v>0</v>
      </c>
      <c r="F11" s="139">
        <f>F12</f>
        <v>300</v>
      </c>
      <c r="G11" s="140"/>
    </row>
    <row r="12" spans="1:7">
      <c r="A12" s="169"/>
      <c r="B12" s="129" t="s">
        <v>231</v>
      </c>
      <c r="C12" s="166">
        <f>C13</f>
        <v>300</v>
      </c>
      <c r="D12" s="166">
        <f>D13</f>
        <v>0</v>
      </c>
      <c r="E12" s="167">
        <f>D12/C12*100</f>
        <v>0</v>
      </c>
      <c r="F12" s="166">
        <f>F13</f>
        <v>300</v>
      </c>
      <c r="G12" s="169"/>
    </row>
    <row r="13" spans="1:7">
      <c r="A13" s="143"/>
      <c r="B13" s="96" t="s">
        <v>126</v>
      </c>
      <c r="C13" s="153">
        <f>SUM(C14:C14)</f>
        <v>300</v>
      </c>
      <c r="D13" s="153">
        <f>SUM(D14:D14)</f>
        <v>0</v>
      </c>
      <c r="E13" s="142">
        <f t="shared" ref="E13:E14" si="2">D13/C13*100</f>
        <v>0</v>
      </c>
      <c r="F13" s="153">
        <f>SUM(F14:F14)</f>
        <v>300</v>
      </c>
      <c r="G13" s="143"/>
    </row>
    <row r="14" spans="1:7">
      <c r="A14" s="141">
        <v>1</v>
      </c>
      <c r="B14" s="98" t="s">
        <v>243</v>
      </c>
      <c r="C14" s="142">
        <f>'Bieu bc dinh ky'!G144</f>
        <v>300</v>
      </c>
      <c r="D14" s="142">
        <f>'Bieu bc dinh ky'!J144</f>
        <v>0</v>
      </c>
      <c r="E14" s="142">
        <f t="shared" si="2"/>
        <v>0</v>
      </c>
      <c r="F14" s="142">
        <f t="shared" ref="F14" si="3">C14-D14</f>
        <v>300</v>
      </c>
      <c r="G14" s="143"/>
    </row>
    <row r="15" spans="1:7">
      <c r="A15" s="170"/>
      <c r="B15" s="170"/>
      <c r="C15" s="170"/>
      <c r="D15" s="170"/>
      <c r="E15" s="170"/>
      <c r="F15" s="170"/>
      <c r="G15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workbookViewId="0">
      <pane ySplit="3" topLeftCell="A4" activePane="bottomLeft" state="frozen"/>
      <selection pane="bottomLeft" activeCell="C13" sqref="C13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354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2506</v>
      </c>
      <c r="D4" s="132">
        <f>D5</f>
        <v>989.80100000000004</v>
      </c>
      <c r="E4" s="133">
        <f>D4/C4*100</f>
        <v>39.497246608140465</v>
      </c>
      <c r="F4" s="132">
        <f>F5</f>
        <v>1516.1990000000001</v>
      </c>
      <c r="G4" s="131"/>
    </row>
    <row r="5" spans="1:7">
      <c r="A5" s="134" t="s">
        <v>145</v>
      </c>
      <c r="B5" s="145" t="s">
        <v>349</v>
      </c>
      <c r="C5" s="146">
        <f>C6+C11+C17</f>
        <v>2506</v>
      </c>
      <c r="D5" s="146">
        <f>D6+D11+D17</f>
        <v>989.80100000000004</v>
      </c>
      <c r="E5" s="146">
        <f>D5/C5*100</f>
        <v>39.497246608140465</v>
      </c>
      <c r="F5" s="146">
        <f>F6+F11+F17</f>
        <v>1516.1990000000001</v>
      </c>
      <c r="G5" s="147"/>
    </row>
    <row r="6" spans="1:7">
      <c r="A6" s="47" t="s">
        <v>22</v>
      </c>
      <c r="B6" s="162" t="s">
        <v>147</v>
      </c>
      <c r="C6" s="139">
        <f>C7+C9</f>
        <v>230</v>
      </c>
      <c r="D6" s="139">
        <f>D7+D9</f>
        <v>0</v>
      </c>
      <c r="E6" s="163">
        <f>D6/C6*100</f>
        <v>0</v>
      </c>
      <c r="F6" s="139">
        <f>F7+F9</f>
        <v>230</v>
      </c>
      <c r="G6" s="139">
        <f>G7+G9</f>
        <v>0</v>
      </c>
    </row>
    <row r="7" spans="1:7">
      <c r="A7" s="143"/>
      <c r="B7" s="96" t="s">
        <v>148</v>
      </c>
      <c r="C7" s="153">
        <f>SUM(C8)</f>
        <v>135</v>
      </c>
      <c r="D7" s="153">
        <f>SUM(D8)</f>
        <v>0</v>
      </c>
      <c r="E7" s="142">
        <f t="shared" ref="E7:E16" si="0">D7/C7*100</f>
        <v>0</v>
      </c>
      <c r="F7" s="153">
        <f>SUM(F8)</f>
        <v>135</v>
      </c>
      <c r="G7" s="143"/>
    </row>
    <row r="8" spans="1:7">
      <c r="A8" s="90">
        <v>1</v>
      </c>
      <c r="B8" s="97" t="s">
        <v>158</v>
      </c>
      <c r="C8" s="142">
        <f>'Bieu bc dinh ky'!G84</f>
        <v>135</v>
      </c>
      <c r="D8" s="142">
        <f>'Bieu bc dinh ky'!J84</f>
        <v>0</v>
      </c>
      <c r="E8" s="142">
        <f t="shared" si="0"/>
        <v>0</v>
      </c>
      <c r="F8" s="142">
        <f t="shared" ref="F8:F10" si="1">C8-D8</f>
        <v>135</v>
      </c>
      <c r="G8" s="143"/>
    </row>
    <row r="9" spans="1:7" s="179" customFormat="1">
      <c r="A9" s="176"/>
      <c r="B9" s="177" t="s">
        <v>164</v>
      </c>
      <c r="C9" s="153">
        <f>SUM(C10)</f>
        <v>95</v>
      </c>
      <c r="D9" s="153">
        <f>SUM(D10)</f>
        <v>0</v>
      </c>
      <c r="E9" s="142">
        <f t="shared" si="0"/>
        <v>0</v>
      </c>
      <c r="F9" s="153">
        <f>SUM(F10)</f>
        <v>95</v>
      </c>
      <c r="G9" s="178"/>
    </row>
    <row r="10" spans="1:7">
      <c r="A10" s="90">
        <v>1</v>
      </c>
      <c r="B10" s="97" t="s">
        <v>166</v>
      </c>
      <c r="C10" s="142">
        <f>'Bieu bc dinh ky'!G92</f>
        <v>95</v>
      </c>
      <c r="D10" s="142">
        <f>'Bieu bc dinh ky'!J92</f>
        <v>0</v>
      </c>
      <c r="E10" s="142">
        <f t="shared" si="0"/>
        <v>0</v>
      </c>
      <c r="F10" s="142">
        <f t="shared" si="1"/>
        <v>95</v>
      </c>
      <c r="G10" s="143"/>
    </row>
    <row r="11" spans="1:7">
      <c r="A11" s="47" t="s">
        <v>25</v>
      </c>
      <c r="B11" s="86" t="s">
        <v>186</v>
      </c>
      <c r="C11" s="139">
        <f>C12+C15</f>
        <v>1901</v>
      </c>
      <c r="D11" s="139">
        <f>D12+D15</f>
        <v>989.80100000000004</v>
      </c>
      <c r="E11" s="164">
        <f>D11/C11</f>
        <v>0.5206738558653341</v>
      </c>
      <c r="F11" s="139">
        <f>F12+F15</f>
        <v>911.19899999999996</v>
      </c>
      <c r="G11" s="140"/>
    </row>
    <row r="12" spans="1:7" s="181" customFormat="1">
      <c r="A12" s="180"/>
      <c r="B12" s="96" t="s">
        <v>148</v>
      </c>
      <c r="C12" s="182">
        <f>SUM(C13:C14)</f>
        <v>1229</v>
      </c>
      <c r="D12" s="182">
        <f>SUM(D13:D14)</f>
        <v>381</v>
      </c>
      <c r="E12" s="142">
        <f t="shared" si="0"/>
        <v>31.000813669650125</v>
      </c>
      <c r="F12" s="182">
        <f>SUM(F13:F14)</f>
        <v>848</v>
      </c>
      <c r="G12" s="151"/>
    </row>
    <row r="13" spans="1:7" s="181" customFormat="1">
      <c r="A13" s="90">
        <v>1</v>
      </c>
      <c r="B13" s="97" t="s">
        <v>201</v>
      </c>
      <c r="C13" s="142">
        <f>'Bieu bc dinh ky'!G113</f>
        <v>381</v>
      </c>
      <c r="D13" s="142">
        <f>'Bieu bc dinh ky'!J113</f>
        <v>381</v>
      </c>
      <c r="E13" s="142">
        <f t="shared" si="0"/>
        <v>100</v>
      </c>
      <c r="F13" s="142">
        <f t="shared" ref="F13:F16" si="2">C13-D13</f>
        <v>0</v>
      </c>
      <c r="G13" s="142"/>
    </row>
    <row r="14" spans="1:7" s="181" customFormat="1">
      <c r="A14" s="183">
        <v>2</v>
      </c>
      <c r="B14" s="97" t="s">
        <v>204</v>
      </c>
      <c r="C14" s="142">
        <f>'Bieu bc dinh ky'!G116</f>
        <v>848</v>
      </c>
      <c r="D14" s="142">
        <f>'Bieu bc dinh ky'!J116</f>
        <v>0</v>
      </c>
      <c r="E14" s="142">
        <f t="shared" si="0"/>
        <v>0</v>
      </c>
      <c r="F14" s="142">
        <f t="shared" si="2"/>
        <v>848</v>
      </c>
      <c r="G14" s="142"/>
    </row>
    <row r="15" spans="1:7" s="181" customFormat="1">
      <c r="A15" s="180"/>
      <c r="B15" s="96" t="s">
        <v>164</v>
      </c>
      <c r="C15" s="182">
        <f>SUM(C16)</f>
        <v>672</v>
      </c>
      <c r="D15" s="182">
        <f>SUM(D16)</f>
        <v>608.80100000000004</v>
      </c>
      <c r="E15" s="153">
        <f t="shared" si="0"/>
        <v>90.595386904761909</v>
      </c>
      <c r="F15" s="182">
        <f>SUM(F16)</f>
        <v>63.198999999999955</v>
      </c>
      <c r="G15" s="142"/>
    </row>
    <row r="16" spans="1:7" s="181" customFormat="1">
      <c r="A16" s="90">
        <v>1</v>
      </c>
      <c r="B16" s="97" t="s">
        <v>205</v>
      </c>
      <c r="C16" s="142">
        <f>'Bieu bc dinh ky'!G118</f>
        <v>672</v>
      </c>
      <c r="D16" s="142">
        <f>'Bieu bc dinh ky'!J118</f>
        <v>608.80100000000004</v>
      </c>
      <c r="E16" s="142">
        <f t="shared" si="0"/>
        <v>90.595386904761909</v>
      </c>
      <c r="F16" s="142">
        <f t="shared" si="2"/>
        <v>63.198999999999955</v>
      </c>
      <c r="G16" s="142"/>
    </row>
    <row r="17" spans="1:7">
      <c r="A17" s="47" t="s">
        <v>26</v>
      </c>
      <c r="B17" s="86" t="s">
        <v>223</v>
      </c>
      <c r="C17" s="139">
        <f>C18+C21</f>
        <v>375</v>
      </c>
      <c r="D17" s="139">
        <f>D18+D21</f>
        <v>0</v>
      </c>
      <c r="E17" s="164">
        <f>D17/C17</f>
        <v>0</v>
      </c>
      <c r="F17" s="139">
        <f>F18+F21</f>
        <v>375</v>
      </c>
      <c r="G17" s="140"/>
    </row>
    <row r="18" spans="1:7">
      <c r="A18" s="169"/>
      <c r="B18" s="129" t="s">
        <v>231</v>
      </c>
      <c r="C18" s="166">
        <f>C19</f>
        <v>340</v>
      </c>
      <c r="D18" s="166">
        <f>D19</f>
        <v>0</v>
      </c>
      <c r="E18" s="167">
        <f>D18/C18*100</f>
        <v>0</v>
      </c>
      <c r="F18" s="166">
        <f>F19</f>
        <v>340</v>
      </c>
      <c r="G18" s="169"/>
    </row>
    <row r="19" spans="1:7">
      <c r="A19" s="143"/>
      <c r="B19" s="96" t="s">
        <v>126</v>
      </c>
      <c r="C19" s="153">
        <f>SUM(C20:C20)</f>
        <v>340</v>
      </c>
      <c r="D19" s="153">
        <f>SUM(D20:D20)</f>
        <v>0</v>
      </c>
      <c r="E19" s="142">
        <f t="shared" ref="E19:E22" si="3">D19/C19*100</f>
        <v>0</v>
      </c>
      <c r="F19" s="153">
        <f>SUM(F20:F20)</f>
        <v>340</v>
      </c>
      <c r="G19" s="143"/>
    </row>
    <row r="20" spans="1:7">
      <c r="A20" s="141">
        <v>1</v>
      </c>
      <c r="B20" s="98" t="s">
        <v>242</v>
      </c>
      <c r="C20" s="142">
        <f>'Bieu bc dinh ky'!G143</f>
        <v>340</v>
      </c>
      <c r="D20" s="142">
        <f>'Bieu bc dinh ky'!J143</f>
        <v>0</v>
      </c>
      <c r="E20" s="142">
        <f t="shared" si="3"/>
        <v>0</v>
      </c>
      <c r="F20" s="142">
        <f t="shared" ref="F20:F22" si="4">C20-D20</f>
        <v>340</v>
      </c>
      <c r="G20" s="143"/>
    </row>
    <row r="21" spans="1:7" s="187" customFormat="1" ht="14.25">
      <c r="A21" s="184"/>
      <c r="B21" s="109" t="s">
        <v>260</v>
      </c>
      <c r="C21" s="185">
        <f>SUM(C22)</f>
        <v>35</v>
      </c>
      <c r="D21" s="185">
        <f>SUM(D22)</f>
        <v>0</v>
      </c>
      <c r="E21" s="167">
        <f>D21/C21*100</f>
        <v>0</v>
      </c>
      <c r="F21" s="185">
        <f>SUM(F22)</f>
        <v>35</v>
      </c>
      <c r="G21" s="186"/>
    </row>
    <row r="22" spans="1:7">
      <c r="A22" s="172">
        <v>1</v>
      </c>
      <c r="B22" s="98" t="s">
        <v>265</v>
      </c>
      <c r="C22" s="174">
        <f>'Bieu bc dinh ky'!G172</f>
        <v>35</v>
      </c>
      <c r="D22" s="174">
        <f>'Bieu bc dinh ky'!J172</f>
        <v>0</v>
      </c>
      <c r="E22" s="142">
        <f t="shared" si="3"/>
        <v>0</v>
      </c>
      <c r="F22" s="142">
        <f t="shared" si="4"/>
        <v>35</v>
      </c>
      <c r="G22" s="175"/>
    </row>
    <row r="23" spans="1:7">
      <c r="A23" s="170"/>
      <c r="B23" s="170"/>
      <c r="C23" s="170"/>
      <c r="D23" s="170"/>
      <c r="E23" s="170"/>
      <c r="F23" s="170"/>
      <c r="G23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pane ySplit="3" topLeftCell="A4" activePane="bottomLeft" state="frozen"/>
      <selection pane="bottomLeft" activeCell="F8" sqref="F8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353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300</v>
      </c>
      <c r="D4" s="132">
        <f>D5</f>
        <v>89.177999999999997</v>
      </c>
      <c r="E4" s="133">
        <f>D4/C4*100</f>
        <v>29.725999999999996</v>
      </c>
      <c r="F4" s="132">
        <f>F5</f>
        <v>210.822</v>
      </c>
      <c r="G4" s="131"/>
    </row>
    <row r="5" spans="1:7">
      <c r="A5" s="134" t="s">
        <v>145</v>
      </c>
      <c r="B5" s="145" t="s">
        <v>349</v>
      </c>
      <c r="C5" s="146">
        <f>C6+C7+C8</f>
        <v>300</v>
      </c>
      <c r="D5" s="146">
        <f>D6+D7+D8</f>
        <v>89.177999999999997</v>
      </c>
      <c r="E5" s="146">
        <f>D5/C5*100</f>
        <v>29.725999999999996</v>
      </c>
      <c r="F5" s="146">
        <f>F6+F7+F8</f>
        <v>210.822</v>
      </c>
      <c r="G5" s="147"/>
    </row>
    <row r="6" spans="1:7" s="181" customFormat="1">
      <c r="A6" s="47" t="s">
        <v>22</v>
      </c>
      <c r="B6" s="162" t="s">
        <v>147</v>
      </c>
      <c r="C6" s="139">
        <v>0</v>
      </c>
      <c r="D6" s="139">
        <v>0</v>
      </c>
      <c r="E6" s="139">
        <v>0</v>
      </c>
      <c r="F6" s="139">
        <v>0</v>
      </c>
      <c r="G6" s="148"/>
    </row>
    <row r="7" spans="1:7" s="181" customFormat="1">
      <c r="A7" s="47" t="s">
        <v>25</v>
      </c>
      <c r="B7" s="86" t="s">
        <v>186</v>
      </c>
      <c r="C7" s="139">
        <v>0</v>
      </c>
      <c r="D7" s="139">
        <v>0</v>
      </c>
      <c r="E7" s="139">
        <v>0</v>
      </c>
      <c r="F7" s="139">
        <v>0</v>
      </c>
      <c r="G7" s="148"/>
    </row>
    <row r="8" spans="1:7">
      <c r="A8" s="47" t="s">
        <v>26</v>
      </c>
      <c r="B8" s="86" t="s">
        <v>223</v>
      </c>
      <c r="C8" s="139">
        <f>C9</f>
        <v>300</v>
      </c>
      <c r="D8" s="139">
        <f>D9</f>
        <v>89.177999999999997</v>
      </c>
      <c r="E8" s="164">
        <f>D8/C8</f>
        <v>0.29725999999999997</v>
      </c>
      <c r="F8" s="139">
        <f>F9</f>
        <v>210.822</v>
      </c>
      <c r="G8" s="140"/>
    </row>
    <row r="9" spans="1:7">
      <c r="A9" s="169"/>
      <c r="B9" s="129" t="s">
        <v>231</v>
      </c>
      <c r="C9" s="166">
        <f>C10</f>
        <v>300</v>
      </c>
      <c r="D9" s="166">
        <f>D10</f>
        <v>89.177999999999997</v>
      </c>
      <c r="E9" s="167">
        <f>D9/C9*100</f>
        <v>29.725999999999996</v>
      </c>
      <c r="F9" s="166">
        <f>F10</f>
        <v>210.822</v>
      </c>
      <c r="G9" s="169"/>
    </row>
    <row r="10" spans="1:7">
      <c r="A10" s="143"/>
      <c r="B10" s="96" t="s">
        <v>126</v>
      </c>
      <c r="C10" s="153">
        <f>SUM(C11:C11)</f>
        <v>300</v>
      </c>
      <c r="D10" s="153">
        <f>SUM(D11:D11)</f>
        <v>89.177999999999997</v>
      </c>
      <c r="E10" s="142">
        <f t="shared" ref="E10:E11" si="0">D10/C10*100</f>
        <v>29.725999999999996</v>
      </c>
      <c r="F10" s="153">
        <f>SUM(F11:F11)</f>
        <v>210.822</v>
      </c>
      <c r="G10" s="143"/>
    </row>
    <row r="11" spans="1:7">
      <c r="A11" s="141">
        <v>1</v>
      </c>
      <c r="B11" s="97" t="s">
        <v>247</v>
      </c>
      <c r="C11" s="142">
        <f>'Bieu bc dinh ky'!G148</f>
        <v>300</v>
      </c>
      <c r="D11" s="142">
        <f>'Bieu bc dinh ky'!J148</f>
        <v>89.177999999999997</v>
      </c>
      <c r="E11" s="142">
        <f t="shared" si="0"/>
        <v>29.725999999999996</v>
      </c>
      <c r="F11" s="142">
        <f t="shared" ref="F11" si="1">C11-D11</f>
        <v>210.822</v>
      </c>
      <c r="G11" s="143"/>
    </row>
    <row r="12" spans="1:7">
      <c r="A12" s="170"/>
      <c r="B12" s="170"/>
      <c r="C12" s="170"/>
      <c r="D12" s="170"/>
      <c r="E12" s="170"/>
      <c r="F12" s="170"/>
      <c r="G12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pane ySplit="3" topLeftCell="A4" activePane="bottomLeft" state="frozen"/>
      <selection pane="bottomLeft" activeCell="D6" sqref="D6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352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136</v>
      </c>
      <c r="D4" s="132">
        <f>D5</f>
        <v>0</v>
      </c>
      <c r="E4" s="133">
        <f>D4/C4*100</f>
        <v>0</v>
      </c>
      <c r="F4" s="132">
        <f>F5</f>
        <v>136</v>
      </c>
      <c r="G4" s="131"/>
    </row>
    <row r="5" spans="1:7">
      <c r="A5" s="134" t="s">
        <v>145</v>
      </c>
      <c r="B5" s="145" t="s">
        <v>349</v>
      </c>
      <c r="C5" s="146">
        <f>C6+C9+C10</f>
        <v>136</v>
      </c>
      <c r="D5" s="146">
        <f>D6+D9+D10</f>
        <v>0</v>
      </c>
      <c r="E5" s="146">
        <f>D5/C5*100</f>
        <v>0</v>
      </c>
      <c r="F5" s="146">
        <f>F6+F9+F10</f>
        <v>136</v>
      </c>
      <c r="G5" s="147"/>
    </row>
    <row r="6" spans="1:7">
      <c r="A6" s="47" t="s">
        <v>22</v>
      </c>
      <c r="B6" s="162" t="s">
        <v>147</v>
      </c>
      <c r="C6" s="139">
        <f>C7</f>
        <v>136</v>
      </c>
      <c r="D6" s="139">
        <f>D7</f>
        <v>0</v>
      </c>
      <c r="E6" s="163">
        <f>D6/C6*100</f>
        <v>0</v>
      </c>
      <c r="F6" s="139">
        <f>F7</f>
        <v>136</v>
      </c>
      <c r="G6" s="139"/>
    </row>
    <row r="7" spans="1:7">
      <c r="A7" s="143"/>
      <c r="B7" s="96" t="s">
        <v>148</v>
      </c>
      <c r="C7" s="153">
        <f>SUM(C8)</f>
        <v>136</v>
      </c>
      <c r="D7" s="153">
        <f>SUM(D8)</f>
        <v>0</v>
      </c>
      <c r="E7" s="142">
        <f t="shared" ref="E7:E8" si="0">D7/C7*100</f>
        <v>0</v>
      </c>
      <c r="F7" s="153">
        <f>SUM(F8)</f>
        <v>136</v>
      </c>
      <c r="G7" s="143"/>
    </row>
    <row r="8" spans="1:7">
      <c r="A8" s="90">
        <v>1</v>
      </c>
      <c r="B8" s="97" t="s">
        <v>163</v>
      </c>
      <c r="C8" s="142">
        <f>'Bieu bc dinh ky'!G89</f>
        <v>136</v>
      </c>
      <c r="D8" s="142">
        <f>'Bieu bc dinh ky'!J89</f>
        <v>0</v>
      </c>
      <c r="E8" s="142">
        <f t="shared" si="0"/>
        <v>0</v>
      </c>
      <c r="F8" s="142">
        <f t="shared" ref="F8" si="1">C8-D8</f>
        <v>136</v>
      </c>
      <c r="G8" s="143"/>
    </row>
    <row r="9" spans="1:7">
      <c r="A9" s="47" t="s">
        <v>25</v>
      </c>
      <c r="B9" s="86" t="s">
        <v>186</v>
      </c>
      <c r="C9" s="139">
        <v>0</v>
      </c>
      <c r="D9" s="139">
        <v>0</v>
      </c>
      <c r="E9" s="164">
        <v>0</v>
      </c>
      <c r="F9" s="139">
        <v>0</v>
      </c>
      <c r="G9" s="140"/>
    </row>
    <row r="10" spans="1:7">
      <c r="A10" s="47" t="s">
        <v>26</v>
      </c>
      <c r="B10" s="86" t="s">
        <v>223</v>
      </c>
      <c r="C10" s="139">
        <v>0</v>
      </c>
      <c r="D10" s="139">
        <v>0</v>
      </c>
      <c r="E10" s="164">
        <v>0</v>
      </c>
      <c r="F10" s="139">
        <v>0</v>
      </c>
      <c r="G10" s="140"/>
    </row>
    <row r="11" spans="1:7">
      <c r="A11" s="170"/>
      <c r="B11" s="170"/>
      <c r="C11" s="170"/>
      <c r="D11" s="170"/>
      <c r="E11" s="170"/>
      <c r="F11" s="170"/>
      <c r="G11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pane ySplit="3" topLeftCell="A4" activePane="bottomLeft" state="frozen"/>
      <selection pane="bottomLeft" activeCell="B9" sqref="B9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351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436</v>
      </c>
      <c r="D4" s="132">
        <f>D5</f>
        <v>38.712000000000003</v>
      </c>
      <c r="E4" s="133">
        <f>D4/C4*100</f>
        <v>8.8788990825688092</v>
      </c>
      <c r="F4" s="132">
        <f>F5</f>
        <v>397.28800000000001</v>
      </c>
      <c r="G4" s="131"/>
    </row>
    <row r="5" spans="1:7">
      <c r="A5" s="134" t="s">
        <v>145</v>
      </c>
      <c r="B5" s="145" t="s">
        <v>349</v>
      </c>
      <c r="C5" s="146">
        <f>C6+C9+C10</f>
        <v>436</v>
      </c>
      <c r="D5" s="146">
        <f>D6+D9+D10</f>
        <v>38.712000000000003</v>
      </c>
      <c r="E5" s="146">
        <f>D5/C5*100</f>
        <v>8.8788990825688092</v>
      </c>
      <c r="F5" s="146">
        <f>F6+F9+F10</f>
        <v>397.28800000000001</v>
      </c>
      <c r="G5" s="147"/>
    </row>
    <row r="6" spans="1:7">
      <c r="A6" s="47" t="s">
        <v>22</v>
      </c>
      <c r="B6" s="162" t="s">
        <v>147</v>
      </c>
      <c r="C6" s="139">
        <f>C7</f>
        <v>136</v>
      </c>
      <c r="D6" s="139">
        <f>D7</f>
        <v>38.712000000000003</v>
      </c>
      <c r="E6" s="163">
        <f>D6/C6*100</f>
        <v>28.464705882352941</v>
      </c>
      <c r="F6" s="139">
        <f>F7</f>
        <v>97.287999999999997</v>
      </c>
      <c r="G6" s="139"/>
    </row>
    <row r="7" spans="1:7">
      <c r="A7" s="143"/>
      <c r="B7" s="96" t="s">
        <v>148</v>
      </c>
      <c r="C7" s="153">
        <f>SUM(C8)</f>
        <v>136</v>
      </c>
      <c r="D7" s="153">
        <f>SUM(D8)</f>
        <v>38.712000000000003</v>
      </c>
      <c r="E7" s="142">
        <f t="shared" ref="E7:E8" si="0">D7/C7*100</f>
        <v>28.464705882352941</v>
      </c>
      <c r="F7" s="153">
        <f>SUM(F8)</f>
        <v>97.287999999999997</v>
      </c>
      <c r="G7" s="143"/>
    </row>
    <row r="8" spans="1:7">
      <c r="A8" s="90">
        <v>1</v>
      </c>
      <c r="B8" s="97" t="s">
        <v>152</v>
      </c>
      <c r="C8" s="142">
        <f>'Bieu bc dinh ky'!G78</f>
        <v>136</v>
      </c>
      <c r="D8" s="142">
        <f>'Bieu bc dinh ky'!J78</f>
        <v>38.712000000000003</v>
      </c>
      <c r="E8" s="142">
        <f t="shared" si="0"/>
        <v>28.464705882352941</v>
      </c>
      <c r="F8" s="142">
        <f t="shared" ref="F8" si="1">C8-D8</f>
        <v>97.287999999999997</v>
      </c>
      <c r="G8" s="143"/>
    </row>
    <row r="9" spans="1:7">
      <c r="A9" s="47" t="s">
        <v>25</v>
      </c>
      <c r="B9" s="86" t="s">
        <v>186</v>
      </c>
      <c r="C9" s="139">
        <v>0</v>
      </c>
      <c r="D9" s="139">
        <v>0</v>
      </c>
      <c r="E9" s="164">
        <v>0</v>
      </c>
      <c r="F9" s="139">
        <v>0</v>
      </c>
      <c r="G9" s="140"/>
    </row>
    <row r="10" spans="1:7">
      <c r="A10" s="47" t="s">
        <v>26</v>
      </c>
      <c r="B10" s="86" t="s">
        <v>223</v>
      </c>
      <c r="C10" s="139">
        <f>C11</f>
        <v>300</v>
      </c>
      <c r="D10" s="139">
        <f>D11</f>
        <v>0</v>
      </c>
      <c r="E10" s="164">
        <f>D10/C10</f>
        <v>0</v>
      </c>
      <c r="F10" s="139">
        <f>F11</f>
        <v>300</v>
      </c>
      <c r="G10" s="140"/>
    </row>
    <row r="11" spans="1:7">
      <c r="A11" s="169"/>
      <c r="B11" s="129" t="s">
        <v>231</v>
      </c>
      <c r="C11" s="166">
        <f>C12</f>
        <v>300</v>
      </c>
      <c r="D11" s="166">
        <f>D12</f>
        <v>0</v>
      </c>
      <c r="E11" s="167">
        <f>D11/C11*100</f>
        <v>0</v>
      </c>
      <c r="F11" s="166">
        <f>F12</f>
        <v>300</v>
      </c>
      <c r="G11" s="169"/>
    </row>
    <row r="12" spans="1:7">
      <c r="A12" s="143"/>
      <c r="B12" s="96" t="s">
        <v>126</v>
      </c>
      <c r="C12" s="153">
        <f>SUM(C13:C13)</f>
        <v>300</v>
      </c>
      <c r="D12" s="153">
        <f>SUM(D13:D13)</f>
        <v>0</v>
      </c>
      <c r="E12" s="142">
        <f t="shared" ref="E12:E13" si="2">D12/C12*100</f>
        <v>0</v>
      </c>
      <c r="F12" s="153">
        <f>SUM(F13:F13)</f>
        <v>300</v>
      </c>
      <c r="G12" s="143"/>
    </row>
    <row r="13" spans="1:7">
      <c r="A13" s="141">
        <v>1</v>
      </c>
      <c r="B13" s="98" t="s">
        <v>245</v>
      </c>
      <c r="C13" s="142">
        <f>'Bieu bc dinh ky'!G146</f>
        <v>300</v>
      </c>
      <c r="D13" s="142">
        <f>'Bieu bc dinh ky'!J146</f>
        <v>0</v>
      </c>
      <c r="E13" s="142">
        <f t="shared" si="2"/>
        <v>0</v>
      </c>
      <c r="F13" s="142">
        <f t="shared" ref="F13" si="3">C13-D13</f>
        <v>300</v>
      </c>
      <c r="G13" s="143"/>
    </row>
    <row r="14" spans="1:7">
      <c r="A14" s="170"/>
      <c r="B14" s="170"/>
      <c r="C14" s="170"/>
      <c r="D14" s="170"/>
      <c r="E14" s="170"/>
      <c r="F14" s="170"/>
      <c r="G14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D11" sqref="D11"/>
    </sheetView>
  </sheetViews>
  <sheetFormatPr defaultRowHeight="15"/>
  <cols>
    <col min="1" max="1" width="3.85546875" bestFit="1" customWidth="1"/>
    <col min="2" max="2" width="47.140625" customWidth="1"/>
    <col min="3" max="3" width="13.5703125" customWidth="1"/>
    <col min="4" max="4" width="13.85546875" customWidth="1"/>
    <col min="5" max="5" width="10" customWidth="1"/>
    <col min="6" max="6" width="15.5703125" customWidth="1"/>
  </cols>
  <sheetData>
    <row r="1" spans="1:8" ht="16.5">
      <c r="A1" s="257"/>
      <c r="B1" s="257"/>
      <c r="C1" s="257"/>
      <c r="D1" s="257"/>
      <c r="E1" s="257"/>
      <c r="F1" s="269" t="s">
        <v>36</v>
      </c>
      <c r="G1" s="269"/>
      <c r="H1" s="258"/>
    </row>
    <row r="2" spans="1:8" ht="15.75">
      <c r="A2" s="278" t="s">
        <v>428</v>
      </c>
      <c r="B2" s="278"/>
      <c r="C2" s="278"/>
      <c r="D2" s="278"/>
      <c r="E2" s="278"/>
      <c r="F2" s="278"/>
      <c r="G2" s="278"/>
    </row>
    <row r="3" spans="1:8" ht="15.75">
      <c r="A3" s="279" t="str">
        <f>'Bieu bc dinh ky'!A3:P3</f>
        <v>(Kèm theo Báo cáo số:             /UBND-TH ngày       /04/2024 của UBND huyện Mường Tè)</v>
      </c>
      <c r="B3" s="280"/>
      <c r="C3" s="280"/>
      <c r="D3" s="280"/>
      <c r="E3" s="280"/>
      <c r="F3" s="280"/>
      <c r="G3" s="280"/>
    </row>
    <row r="4" spans="1:8" ht="21" customHeight="1" thickBot="1">
      <c r="A4" s="213"/>
      <c r="B4" s="213"/>
      <c r="C4" s="213"/>
      <c r="D4" s="214"/>
      <c r="E4" s="214"/>
      <c r="F4" s="268" t="s">
        <v>30</v>
      </c>
      <c r="G4" s="268"/>
    </row>
    <row r="5" spans="1:8" ht="58.5" customHeight="1">
      <c r="A5" s="281" t="s">
        <v>0</v>
      </c>
      <c r="B5" s="283" t="s">
        <v>431</v>
      </c>
      <c r="C5" s="270" t="s">
        <v>429</v>
      </c>
      <c r="D5" s="272" t="s">
        <v>433</v>
      </c>
      <c r="E5" s="274" t="s">
        <v>343</v>
      </c>
      <c r="F5" s="274" t="s">
        <v>430</v>
      </c>
      <c r="G5" s="276" t="s">
        <v>18</v>
      </c>
    </row>
    <row r="6" spans="1:8" ht="58.5" customHeight="1">
      <c r="A6" s="282"/>
      <c r="B6" s="284"/>
      <c r="C6" s="271"/>
      <c r="D6" s="273"/>
      <c r="E6" s="275"/>
      <c r="F6" s="275"/>
      <c r="G6" s="277"/>
    </row>
    <row r="7" spans="1:8" ht="15.75">
      <c r="A7" s="215"/>
      <c r="B7" s="216" t="s">
        <v>19</v>
      </c>
      <c r="C7" s="217">
        <f>C8+C9+C16</f>
        <v>266717</v>
      </c>
      <c r="D7" s="217">
        <f>D8+D9+D16</f>
        <v>73370.892320999992</v>
      </c>
      <c r="E7" s="218">
        <f>D7/C7*100</f>
        <v>27.508892316950174</v>
      </c>
      <c r="F7" s="217">
        <f>F8+F9+F16</f>
        <v>266717</v>
      </c>
      <c r="G7" s="219"/>
    </row>
    <row r="8" spans="1:8" ht="15.75">
      <c r="A8" s="220" t="s">
        <v>22</v>
      </c>
      <c r="B8" s="221" t="s">
        <v>419</v>
      </c>
      <c r="C8" s="223">
        <f>'Bieu bc dinh ky'!G11</f>
        <v>57715</v>
      </c>
      <c r="D8" s="224">
        <f>'Bieu bc dinh ky'!J11</f>
        <v>5960</v>
      </c>
      <c r="E8" s="225">
        <f>D8/C8*100</f>
        <v>10.326604868751623</v>
      </c>
      <c r="F8" s="226">
        <f>'Bieu bc dinh ky'!G11</f>
        <v>57715</v>
      </c>
      <c r="G8" s="227"/>
    </row>
    <row r="9" spans="1:8" ht="15.75">
      <c r="A9" s="220" t="s">
        <v>25</v>
      </c>
      <c r="B9" s="221" t="s">
        <v>420</v>
      </c>
      <c r="C9" s="222">
        <f t="shared" ref="C9:D9" si="0">C10+C12</f>
        <v>60285</v>
      </c>
      <c r="D9" s="222">
        <f t="shared" si="0"/>
        <v>31431.907999999999</v>
      </c>
      <c r="E9" s="225">
        <f>D9/C9*100</f>
        <v>52.138853777888357</v>
      </c>
      <c r="F9" s="222">
        <f>F10+F12</f>
        <v>60285</v>
      </c>
      <c r="G9" s="228"/>
    </row>
    <row r="10" spans="1:8" ht="15.75">
      <c r="A10" s="229">
        <v>1</v>
      </c>
      <c r="B10" s="230" t="s">
        <v>421</v>
      </c>
      <c r="C10" s="231">
        <f t="shared" ref="C10:F10" si="1">SUM(C11:C11)</f>
        <v>17572</v>
      </c>
      <c r="D10" s="231">
        <f t="shared" si="1"/>
        <v>13573</v>
      </c>
      <c r="E10" s="232">
        <f t="shared" si="1"/>
        <v>77.242203505577052</v>
      </c>
      <c r="F10" s="231">
        <f t="shared" si="1"/>
        <v>17572</v>
      </c>
      <c r="G10" s="227"/>
    </row>
    <row r="11" spans="1:8" ht="15.75">
      <c r="A11" s="233" t="s">
        <v>422</v>
      </c>
      <c r="B11" s="234" t="s">
        <v>423</v>
      </c>
      <c r="C11" s="235">
        <f>'Bieu bc dinh ky'!G16</f>
        <v>17572</v>
      </c>
      <c r="D11" s="236">
        <f>'Bieu bc dinh ky'!K16</f>
        <v>13573</v>
      </c>
      <c r="E11" s="237">
        <f t="shared" ref="E11:E19" si="2">D11/C11*100</f>
        <v>77.242203505577052</v>
      </c>
      <c r="F11" s="238">
        <f>'Bieu bc dinh ky'!G16</f>
        <v>17572</v>
      </c>
      <c r="G11" s="239"/>
    </row>
    <row r="12" spans="1:8" ht="15.75">
      <c r="A12" s="229">
        <v>2</v>
      </c>
      <c r="B12" s="230" t="s">
        <v>424</v>
      </c>
      <c r="C12" s="231">
        <f>SUM(C13:C15)</f>
        <v>42713</v>
      </c>
      <c r="D12" s="231">
        <f>SUM(D13:D15)</f>
        <v>17858.907999999999</v>
      </c>
      <c r="E12" s="240">
        <f t="shared" si="2"/>
        <v>41.81141104581743</v>
      </c>
      <c r="F12" s="231">
        <f>SUM(F13:F15)</f>
        <v>42713</v>
      </c>
      <c r="G12" s="228"/>
    </row>
    <row r="13" spans="1:8" ht="15.75">
      <c r="A13" s="233" t="s">
        <v>422</v>
      </c>
      <c r="B13" s="241" t="s">
        <v>78</v>
      </c>
      <c r="C13" s="235">
        <f>'Bieu bc dinh ky'!G29</f>
        <v>29170</v>
      </c>
      <c r="D13" s="236">
        <f>'Bieu bc dinh ky'!J29</f>
        <v>14144.900999999998</v>
      </c>
      <c r="E13" s="237">
        <f t="shared" si="2"/>
        <v>48.491261570106268</v>
      </c>
      <c r="F13" s="238">
        <f>'Bieu bc dinh ky'!G29</f>
        <v>29170</v>
      </c>
      <c r="G13" s="239"/>
    </row>
    <row r="14" spans="1:8" ht="47.25">
      <c r="A14" s="233" t="s">
        <v>422</v>
      </c>
      <c r="B14" s="241" t="s">
        <v>125</v>
      </c>
      <c r="C14" s="235">
        <f>'Bieu bc dinh ky'!G57</f>
        <v>5543</v>
      </c>
      <c r="D14" s="236">
        <f>'Bieu bc dinh ky'!J57</f>
        <v>3714.0070000000001</v>
      </c>
      <c r="E14" s="237">
        <f t="shared" si="2"/>
        <v>67.003554032112575</v>
      </c>
      <c r="F14" s="238">
        <f>'Bieu bc dinh ky'!G57</f>
        <v>5543</v>
      </c>
      <c r="G14" s="239"/>
    </row>
    <row r="15" spans="1:8" ht="15.75">
      <c r="A15" s="233" t="s">
        <v>422</v>
      </c>
      <c r="B15" s="241" t="s">
        <v>136</v>
      </c>
      <c r="C15" s="235">
        <f>'Bieu bc dinh ky'!G64</f>
        <v>8000</v>
      </c>
      <c r="D15" s="236">
        <f>'Bieu bc dinh ky'!J64</f>
        <v>0</v>
      </c>
      <c r="E15" s="237">
        <f t="shared" si="2"/>
        <v>0</v>
      </c>
      <c r="F15" s="238">
        <f>'Bieu bc dinh ky'!G64</f>
        <v>8000</v>
      </c>
      <c r="G15" s="239"/>
    </row>
    <row r="16" spans="1:8" ht="31.5">
      <c r="A16" s="242" t="s">
        <v>26</v>
      </c>
      <c r="B16" s="243" t="s">
        <v>425</v>
      </c>
      <c r="C16" s="244">
        <f t="shared" ref="C16:D16" si="3">SUM(C17:C19)</f>
        <v>148717</v>
      </c>
      <c r="D16" s="244">
        <f t="shared" si="3"/>
        <v>35978.984320999996</v>
      </c>
      <c r="E16" s="245">
        <f t="shared" si="2"/>
        <v>24.19291965343572</v>
      </c>
      <c r="F16" s="244">
        <f t="shared" ref="F16" si="4">SUM(F17:F19)</f>
        <v>148717</v>
      </c>
      <c r="G16" s="246"/>
    </row>
    <row r="17" spans="1:7" ht="15.75">
      <c r="A17" s="229">
        <v>1</v>
      </c>
      <c r="B17" s="230" t="s">
        <v>426</v>
      </c>
      <c r="C17" s="247">
        <f>'Bieu bc dinh ky'!G73</f>
        <v>2487</v>
      </c>
      <c r="D17" s="248">
        <f>'Bieu bc dinh ky'!J73</f>
        <v>955.71199999999999</v>
      </c>
      <c r="E17" s="240">
        <f t="shared" si="2"/>
        <v>38.428307197426619</v>
      </c>
      <c r="F17" s="249">
        <f>'Bieu bc dinh ky'!G73</f>
        <v>2487</v>
      </c>
      <c r="G17" s="255"/>
    </row>
    <row r="18" spans="1:7" ht="15.75">
      <c r="A18" s="229">
        <v>2</v>
      </c>
      <c r="B18" s="230" t="s">
        <v>107</v>
      </c>
      <c r="C18" s="247">
        <f>'Bieu bc dinh ky'!G94</f>
        <v>53217</v>
      </c>
      <c r="D18" s="248">
        <f>'Bieu bc dinh ky'!J94</f>
        <v>17711.373</v>
      </c>
      <c r="E18" s="240">
        <f t="shared" si="2"/>
        <v>33.281419471221604</v>
      </c>
      <c r="F18" s="249">
        <f>'Bieu bc dinh ky'!G94</f>
        <v>53217</v>
      </c>
      <c r="G18" s="255"/>
    </row>
    <row r="19" spans="1:7" ht="32.25" thickBot="1">
      <c r="A19" s="250">
        <v>3</v>
      </c>
      <c r="B19" s="251" t="s">
        <v>427</v>
      </c>
      <c r="C19" s="252">
        <f>'Bieu bc dinh ky'!G119</f>
        <v>93013</v>
      </c>
      <c r="D19" s="252">
        <f>'Bieu bc dinh ky'!J119</f>
        <v>17311.899320999997</v>
      </c>
      <c r="E19" s="253">
        <f t="shared" si="2"/>
        <v>18.61234378097685</v>
      </c>
      <c r="F19" s="254">
        <f>'Bieu bc dinh ky'!G119</f>
        <v>93013</v>
      </c>
      <c r="G19" s="256"/>
    </row>
  </sheetData>
  <mergeCells count="11">
    <mergeCell ref="F4:G4"/>
    <mergeCell ref="F1:G1"/>
    <mergeCell ref="C5:C6"/>
    <mergeCell ref="D5:D6"/>
    <mergeCell ref="E5:E6"/>
    <mergeCell ref="F5:F6"/>
    <mergeCell ref="G5:G6"/>
    <mergeCell ref="A2:G2"/>
    <mergeCell ref="A3:G3"/>
    <mergeCell ref="A5:A6"/>
    <mergeCell ref="B5:B6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08"/>
  <sheetViews>
    <sheetView tabSelected="1" zoomScale="90" zoomScaleNormal="90" workbookViewId="0">
      <pane ySplit="8" topLeftCell="A9" activePane="bottomLeft" state="frozen"/>
      <selection pane="bottomLeft" activeCell="I13" sqref="I13"/>
    </sheetView>
  </sheetViews>
  <sheetFormatPr defaultColWidth="9.140625" defaultRowHeight="12.75"/>
  <cols>
    <col min="1" max="1" width="4.140625" style="2" customWidth="1"/>
    <col min="2" max="2" width="39.7109375" style="1" customWidth="1"/>
    <col min="3" max="3" width="8.28515625" style="1" customWidth="1"/>
    <col min="4" max="4" width="9.28515625" style="1" customWidth="1"/>
    <col min="5" max="5" width="15.5703125" style="1" customWidth="1"/>
    <col min="6" max="6" width="12.5703125" style="1" customWidth="1"/>
    <col min="7" max="7" width="10.28515625" style="1" customWidth="1"/>
    <col min="8" max="15" width="10.85546875" style="1" customWidth="1"/>
    <col min="16" max="16" width="9.7109375" style="1" customWidth="1"/>
    <col min="17" max="17" width="21.28515625" style="1" customWidth="1"/>
    <col min="18" max="30" width="9.140625" style="1"/>
    <col min="31" max="31" width="16" style="1" bestFit="1" customWidth="1"/>
    <col min="32" max="32" width="9.140625" style="1"/>
    <col min="33" max="33" width="11" style="1" bestFit="1" customWidth="1"/>
    <col min="34" max="16384" width="9.140625" style="1"/>
  </cols>
  <sheetData>
    <row r="1" spans="1:33" ht="24.75" customHeight="1">
      <c r="N1" s="287" t="s">
        <v>37</v>
      </c>
      <c r="O1" s="287"/>
      <c r="P1" s="287"/>
    </row>
    <row r="2" spans="1:33" ht="24" customHeight="1">
      <c r="A2" s="288" t="s">
        <v>47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33" ht="24" customHeight="1">
      <c r="A3" s="289" t="s">
        <v>432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</row>
    <row r="4" spans="1:33" ht="24" customHeight="1">
      <c r="P4" s="8" t="s">
        <v>30</v>
      </c>
    </row>
    <row r="5" spans="1:33" s="3" customFormat="1" ht="26.25" customHeight="1">
      <c r="A5" s="290" t="s">
        <v>0</v>
      </c>
      <c r="B5" s="285" t="s">
        <v>1</v>
      </c>
      <c r="C5" s="291" t="s">
        <v>366</v>
      </c>
      <c r="D5" s="291" t="s">
        <v>367</v>
      </c>
      <c r="E5" s="290" t="s">
        <v>2</v>
      </c>
      <c r="F5" s="290"/>
      <c r="G5" s="285" t="s">
        <v>45</v>
      </c>
      <c r="H5" s="285" t="s">
        <v>40</v>
      </c>
      <c r="I5" s="285"/>
      <c r="J5" s="285"/>
      <c r="K5" s="285"/>
      <c r="L5" s="285"/>
      <c r="M5" s="285" t="s">
        <v>31</v>
      </c>
      <c r="N5" s="285"/>
      <c r="O5" s="285"/>
      <c r="P5" s="285" t="s">
        <v>18</v>
      </c>
      <c r="Q5" s="286" t="s">
        <v>56</v>
      </c>
    </row>
    <row r="6" spans="1:33" s="3" customFormat="1" ht="41.25" customHeight="1">
      <c r="A6" s="290"/>
      <c r="B6" s="285"/>
      <c r="C6" s="292"/>
      <c r="D6" s="292"/>
      <c r="E6" s="285" t="s">
        <v>3</v>
      </c>
      <c r="F6" s="285" t="s">
        <v>4</v>
      </c>
      <c r="G6" s="285"/>
      <c r="H6" s="285" t="s">
        <v>5</v>
      </c>
      <c r="I6" s="285"/>
      <c r="J6" s="285" t="s">
        <v>35</v>
      </c>
      <c r="K6" s="285"/>
      <c r="L6" s="285"/>
      <c r="M6" s="285" t="s">
        <v>32</v>
      </c>
      <c r="N6" s="285" t="s">
        <v>34</v>
      </c>
      <c r="O6" s="285" t="s">
        <v>33</v>
      </c>
      <c r="P6" s="285"/>
      <c r="Q6" s="286"/>
    </row>
    <row r="7" spans="1:33" s="3" customFormat="1" ht="18.75" customHeight="1">
      <c r="A7" s="290"/>
      <c r="B7" s="285"/>
      <c r="C7" s="292"/>
      <c r="D7" s="292"/>
      <c r="E7" s="285"/>
      <c r="F7" s="285"/>
      <c r="G7" s="285"/>
      <c r="H7" s="285" t="s">
        <v>6</v>
      </c>
      <c r="I7" s="285" t="s">
        <v>41</v>
      </c>
      <c r="J7" s="285" t="s">
        <v>19</v>
      </c>
      <c r="K7" s="285" t="s">
        <v>42</v>
      </c>
      <c r="L7" s="285"/>
      <c r="M7" s="285"/>
      <c r="N7" s="285"/>
      <c r="O7" s="285"/>
      <c r="P7" s="285"/>
      <c r="Q7" s="286"/>
    </row>
    <row r="8" spans="1:33" s="3" customFormat="1" ht="68.25" customHeight="1">
      <c r="A8" s="290"/>
      <c r="B8" s="285"/>
      <c r="C8" s="293"/>
      <c r="D8" s="293"/>
      <c r="E8" s="285"/>
      <c r="F8" s="285"/>
      <c r="G8" s="285"/>
      <c r="H8" s="285"/>
      <c r="I8" s="285"/>
      <c r="J8" s="285"/>
      <c r="K8" s="27" t="s">
        <v>43</v>
      </c>
      <c r="L8" s="27" t="s">
        <v>44</v>
      </c>
      <c r="M8" s="285"/>
      <c r="N8" s="285"/>
      <c r="O8" s="285"/>
      <c r="P8" s="285"/>
      <c r="Q8" s="286"/>
      <c r="AE8" s="124"/>
      <c r="AF8" s="4"/>
      <c r="AG8" s="261"/>
    </row>
    <row r="9" spans="1:33" s="3" customFormat="1" ht="21.75" customHeight="1">
      <c r="A9" s="121"/>
      <c r="B9" s="121" t="s">
        <v>19</v>
      </c>
      <c r="C9" s="121"/>
      <c r="D9" s="121"/>
      <c r="E9" s="122"/>
      <c r="F9" s="123">
        <f>F10+F27+F72</f>
        <v>1413651.3640000001</v>
      </c>
      <c r="G9" s="123">
        <f t="shared" ref="G9:O9" si="0">G10+G27+G72</f>
        <v>266717</v>
      </c>
      <c r="H9" s="123">
        <f t="shared" si="0"/>
        <v>1000615.4939999999</v>
      </c>
      <c r="I9" s="123">
        <f t="shared" si="0"/>
        <v>32905.3485</v>
      </c>
      <c r="J9" s="123">
        <f t="shared" si="0"/>
        <v>73370.892320999992</v>
      </c>
      <c r="K9" s="123">
        <f t="shared" si="0"/>
        <v>69544.741321000009</v>
      </c>
      <c r="L9" s="123">
        <f t="shared" si="0"/>
        <v>3826.1510000000003</v>
      </c>
      <c r="M9" s="123">
        <f t="shared" si="0"/>
        <v>0</v>
      </c>
      <c r="N9" s="123">
        <f t="shared" si="0"/>
        <v>0</v>
      </c>
      <c r="O9" s="123">
        <f t="shared" si="0"/>
        <v>0</v>
      </c>
      <c r="P9" s="122"/>
      <c r="R9" s="3">
        <f>J9/G9*100</f>
        <v>27.508892316950174</v>
      </c>
    </row>
    <row r="10" spans="1:33" s="4" customFormat="1" ht="24" customHeight="1">
      <c r="A10" s="28" t="s">
        <v>20</v>
      </c>
      <c r="B10" s="29" t="s">
        <v>21</v>
      </c>
      <c r="C10" s="29"/>
      <c r="D10" s="29"/>
      <c r="E10" s="28"/>
      <c r="F10" s="50">
        <f>F11+F16</f>
        <v>736450</v>
      </c>
      <c r="G10" s="50">
        <f t="shared" ref="G10:O10" si="1">G11+G16</f>
        <v>75287</v>
      </c>
      <c r="H10" s="50">
        <f t="shared" si="1"/>
        <v>558792.9</v>
      </c>
      <c r="I10" s="50">
        <f t="shared" si="1"/>
        <v>17874</v>
      </c>
      <c r="J10" s="50">
        <f t="shared" si="1"/>
        <v>19533</v>
      </c>
      <c r="K10" s="50">
        <f t="shared" si="1"/>
        <v>19533</v>
      </c>
      <c r="L10" s="50">
        <f t="shared" si="1"/>
        <v>0</v>
      </c>
      <c r="M10" s="50">
        <f t="shared" si="1"/>
        <v>0</v>
      </c>
      <c r="N10" s="50">
        <f t="shared" si="1"/>
        <v>0</v>
      </c>
      <c r="O10" s="50">
        <f t="shared" si="1"/>
        <v>0</v>
      </c>
      <c r="P10" s="28"/>
      <c r="R10" s="3">
        <f>J10/G10*100</f>
        <v>25.944718211643448</v>
      </c>
    </row>
    <row r="11" spans="1:33" s="5" customFormat="1" ht="24" customHeight="1">
      <c r="A11" s="47" t="s">
        <v>22</v>
      </c>
      <c r="B11" s="48" t="s">
        <v>49</v>
      </c>
      <c r="C11" s="48"/>
      <c r="D11" s="48"/>
      <c r="E11" s="48"/>
      <c r="F11" s="49">
        <f>F12+F15</f>
        <v>275000</v>
      </c>
      <c r="G11" s="49">
        <f t="shared" ref="G11:O11" si="2">G12+G15</f>
        <v>57715</v>
      </c>
      <c r="H11" s="49">
        <f t="shared" si="2"/>
        <v>156633</v>
      </c>
      <c r="I11" s="49">
        <f t="shared" si="2"/>
        <v>15754</v>
      </c>
      <c r="J11" s="49">
        <f t="shared" si="2"/>
        <v>5960</v>
      </c>
      <c r="K11" s="49">
        <f t="shared" si="2"/>
        <v>5960</v>
      </c>
      <c r="L11" s="49">
        <f t="shared" si="2"/>
        <v>0</v>
      </c>
      <c r="M11" s="49">
        <f t="shared" si="2"/>
        <v>0</v>
      </c>
      <c r="N11" s="49">
        <f t="shared" si="2"/>
        <v>0</v>
      </c>
      <c r="O11" s="49">
        <f t="shared" si="2"/>
        <v>0</v>
      </c>
      <c r="P11" s="49"/>
    </row>
    <row r="12" spans="1:33" s="35" customFormat="1" ht="24" customHeight="1">
      <c r="A12" s="32" t="s">
        <v>58</v>
      </c>
      <c r="B12" s="33" t="s">
        <v>51</v>
      </c>
      <c r="C12" s="33"/>
      <c r="D12" s="33"/>
      <c r="E12" s="33"/>
      <c r="F12" s="34">
        <f>SUM(F13:F14)</f>
        <v>275000</v>
      </c>
      <c r="G12" s="34">
        <f t="shared" ref="G12:O12" si="3">SUM(G13:G14)</f>
        <v>57715</v>
      </c>
      <c r="H12" s="34">
        <f t="shared" si="3"/>
        <v>156633</v>
      </c>
      <c r="I12" s="34">
        <f t="shared" si="3"/>
        <v>15754</v>
      </c>
      <c r="J12" s="34">
        <f t="shared" si="3"/>
        <v>5960</v>
      </c>
      <c r="K12" s="34">
        <f t="shared" si="3"/>
        <v>5960</v>
      </c>
      <c r="L12" s="34">
        <f t="shared" si="3"/>
        <v>0</v>
      </c>
      <c r="M12" s="34">
        <f t="shared" si="3"/>
        <v>0</v>
      </c>
      <c r="N12" s="34">
        <f t="shared" si="3"/>
        <v>0</v>
      </c>
      <c r="O12" s="34">
        <f t="shared" si="3"/>
        <v>0</v>
      </c>
      <c r="P12" s="34"/>
    </row>
    <row r="13" spans="1:33" s="7" customFormat="1" ht="36">
      <c r="A13" s="9">
        <v>1</v>
      </c>
      <c r="B13" s="36" t="s">
        <v>52</v>
      </c>
      <c r="C13" s="198" t="s">
        <v>368</v>
      </c>
      <c r="D13" s="199" t="s">
        <v>369</v>
      </c>
      <c r="E13" s="38" t="s">
        <v>54</v>
      </c>
      <c r="F13" s="30">
        <v>190000</v>
      </c>
      <c r="G13" s="30">
        <v>45615</v>
      </c>
      <c r="H13" s="30">
        <v>74233</v>
      </c>
      <c r="I13" s="30">
        <v>7354</v>
      </c>
      <c r="J13" s="30">
        <f>K13+L13</f>
        <v>0</v>
      </c>
      <c r="K13" s="30"/>
      <c r="L13" s="30"/>
      <c r="M13" s="30"/>
      <c r="N13" s="30"/>
      <c r="O13" s="30"/>
      <c r="P13" s="30"/>
      <c r="Q13" s="39" t="s">
        <v>57</v>
      </c>
    </row>
    <row r="14" spans="1:33" s="7" customFormat="1" ht="36">
      <c r="A14" s="9">
        <v>2</v>
      </c>
      <c r="B14" s="37" t="s">
        <v>53</v>
      </c>
      <c r="C14" s="198" t="s">
        <v>368</v>
      </c>
      <c r="D14" s="199" t="s">
        <v>370</v>
      </c>
      <c r="E14" s="38" t="s">
        <v>55</v>
      </c>
      <c r="F14" s="30">
        <v>85000</v>
      </c>
      <c r="G14" s="30">
        <v>12100</v>
      </c>
      <c r="H14" s="30">
        <v>82400</v>
      </c>
      <c r="I14" s="30">
        <v>8400</v>
      </c>
      <c r="J14" s="30">
        <f>K14+L14</f>
        <v>5960</v>
      </c>
      <c r="K14" s="262">
        <v>5960</v>
      </c>
      <c r="L14" s="30"/>
      <c r="M14" s="30"/>
      <c r="N14" s="30"/>
      <c r="O14" s="30"/>
      <c r="P14" s="30"/>
      <c r="Q14" s="39" t="s">
        <v>57</v>
      </c>
    </row>
    <row r="15" spans="1:33" s="7" customFormat="1" ht="13.5">
      <c r="A15" s="32" t="s">
        <v>59</v>
      </c>
      <c r="B15" s="33" t="s">
        <v>60</v>
      </c>
      <c r="C15" s="33"/>
      <c r="D15" s="33"/>
      <c r="E15" s="38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40"/>
    </row>
    <row r="16" spans="1:33" s="5" customFormat="1" ht="24" customHeight="1">
      <c r="A16" s="47" t="s">
        <v>25</v>
      </c>
      <c r="B16" s="48" t="s">
        <v>50</v>
      </c>
      <c r="C16" s="48"/>
      <c r="D16" s="48"/>
      <c r="E16" s="48"/>
      <c r="F16" s="49">
        <f>F17+F21+F23+F25</f>
        <v>461450</v>
      </c>
      <c r="G16" s="49">
        <f t="shared" ref="G16:P16" si="4">G17+G21+G23+G25</f>
        <v>17572</v>
      </c>
      <c r="H16" s="49">
        <f t="shared" si="4"/>
        <v>402159.9</v>
      </c>
      <c r="I16" s="49">
        <f t="shared" si="4"/>
        <v>2120</v>
      </c>
      <c r="J16" s="49">
        <f t="shared" si="4"/>
        <v>13573</v>
      </c>
      <c r="K16" s="49">
        <f t="shared" si="4"/>
        <v>13573</v>
      </c>
      <c r="L16" s="49">
        <f t="shared" si="4"/>
        <v>0</v>
      </c>
      <c r="M16" s="49">
        <f t="shared" si="4"/>
        <v>0</v>
      </c>
      <c r="N16" s="49">
        <f t="shared" si="4"/>
        <v>0</v>
      </c>
      <c r="O16" s="49">
        <f t="shared" si="4"/>
        <v>0</v>
      </c>
      <c r="P16" s="49">
        <f t="shared" si="4"/>
        <v>0</v>
      </c>
    </row>
    <row r="17" spans="1:18" s="35" customFormat="1" ht="24" customHeight="1">
      <c r="A17" s="32" t="s">
        <v>58</v>
      </c>
      <c r="B17" s="41" t="s">
        <v>61</v>
      </c>
      <c r="C17" s="41"/>
      <c r="D17" s="41"/>
      <c r="E17" s="33"/>
      <c r="F17" s="34">
        <f>SUM(F18:F20)</f>
        <v>381480</v>
      </c>
      <c r="G17" s="34">
        <f t="shared" ref="G17:P17" si="5">SUM(G18:G20)</f>
        <v>9714</v>
      </c>
      <c r="H17" s="34">
        <f t="shared" si="5"/>
        <v>376944.08600000001</v>
      </c>
      <c r="I17" s="34">
        <f t="shared" si="5"/>
        <v>0</v>
      </c>
      <c r="J17" s="34">
        <f t="shared" si="5"/>
        <v>9672</v>
      </c>
      <c r="K17" s="34">
        <f t="shared" si="5"/>
        <v>9672</v>
      </c>
      <c r="L17" s="34">
        <f t="shared" si="5"/>
        <v>0</v>
      </c>
      <c r="M17" s="34">
        <f t="shared" si="5"/>
        <v>0</v>
      </c>
      <c r="N17" s="34">
        <f t="shared" si="5"/>
        <v>0</v>
      </c>
      <c r="O17" s="34">
        <f t="shared" si="5"/>
        <v>0</v>
      </c>
      <c r="P17" s="34">
        <f t="shared" si="5"/>
        <v>0</v>
      </c>
    </row>
    <row r="18" spans="1:18" s="7" customFormat="1" ht="30">
      <c r="A18" s="9">
        <v>1</v>
      </c>
      <c r="B18" s="37" t="s">
        <v>62</v>
      </c>
      <c r="C18" s="200" t="s">
        <v>371</v>
      </c>
      <c r="D18" s="37"/>
      <c r="E18" s="38" t="s">
        <v>65</v>
      </c>
      <c r="F18" s="30">
        <v>300000</v>
      </c>
      <c r="G18" s="30">
        <v>4143</v>
      </c>
      <c r="H18" s="30">
        <v>298843</v>
      </c>
      <c r="I18" s="30"/>
      <c r="J18" s="30">
        <f t="shared" ref="J18:J26" si="6">K18+L18</f>
        <v>4101</v>
      </c>
      <c r="K18" s="30">
        <f>G18-42</f>
        <v>4101</v>
      </c>
      <c r="L18" s="30"/>
      <c r="M18" s="30"/>
      <c r="N18" s="30"/>
      <c r="O18" s="30"/>
      <c r="P18" s="30"/>
      <c r="Q18" s="39" t="s">
        <v>57</v>
      </c>
    </row>
    <row r="19" spans="1:18" s="7" customFormat="1" ht="30">
      <c r="A19" s="9">
        <v>2</v>
      </c>
      <c r="B19" s="37" t="s">
        <v>63</v>
      </c>
      <c r="C19" s="200" t="s">
        <v>371</v>
      </c>
      <c r="D19" s="37"/>
      <c r="E19" s="38" t="s">
        <v>66</v>
      </c>
      <c r="F19" s="30">
        <v>66500</v>
      </c>
      <c r="G19" s="30">
        <v>5509</v>
      </c>
      <c r="H19" s="30">
        <v>65290.086000000003</v>
      </c>
      <c r="I19" s="30"/>
      <c r="J19" s="30">
        <f t="shared" si="6"/>
        <v>5509</v>
      </c>
      <c r="K19" s="30">
        <v>5509</v>
      </c>
      <c r="L19" s="30"/>
      <c r="M19" s="30"/>
      <c r="N19" s="30"/>
      <c r="O19" s="30"/>
      <c r="P19" s="30"/>
      <c r="Q19" s="39" t="s">
        <v>57</v>
      </c>
    </row>
    <row r="20" spans="1:18" s="7" customFormat="1" ht="30">
      <c r="A20" s="9">
        <v>3</v>
      </c>
      <c r="B20" s="37" t="s">
        <v>64</v>
      </c>
      <c r="C20" s="201" t="s">
        <v>372</v>
      </c>
      <c r="D20" s="37"/>
      <c r="E20" s="38" t="s">
        <v>67</v>
      </c>
      <c r="F20" s="30">
        <v>14980</v>
      </c>
      <c r="G20" s="30">
        <v>62</v>
      </c>
      <c r="H20" s="30">
        <v>12811</v>
      </c>
      <c r="I20" s="30"/>
      <c r="J20" s="30">
        <f t="shared" si="6"/>
        <v>62</v>
      </c>
      <c r="K20" s="30">
        <v>62</v>
      </c>
      <c r="L20" s="30"/>
      <c r="M20" s="30"/>
      <c r="N20" s="30"/>
      <c r="O20" s="30"/>
      <c r="P20" s="30"/>
      <c r="Q20" s="39" t="s">
        <v>57</v>
      </c>
    </row>
    <row r="21" spans="1:18" s="7" customFormat="1" ht="24" customHeight="1">
      <c r="A21" s="32" t="s">
        <v>59</v>
      </c>
      <c r="B21" s="41" t="s">
        <v>51</v>
      </c>
      <c r="C21" s="41"/>
      <c r="D21" s="41"/>
      <c r="E21" s="6"/>
      <c r="F21" s="34">
        <f>SUM(F22)</f>
        <v>14990</v>
      </c>
      <c r="G21" s="34">
        <f t="shared" ref="G21:O21" si="7">SUM(G22)</f>
        <v>2122</v>
      </c>
      <c r="H21" s="34">
        <f t="shared" si="7"/>
        <v>13345.814</v>
      </c>
      <c r="I21" s="34">
        <f t="shared" si="7"/>
        <v>100</v>
      </c>
      <c r="J21" s="34">
        <f t="shared" si="7"/>
        <v>540</v>
      </c>
      <c r="K21" s="34">
        <f t="shared" si="7"/>
        <v>540</v>
      </c>
      <c r="L21" s="34">
        <f t="shared" si="7"/>
        <v>0</v>
      </c>
      <c r="M21" s="34">
        <f t="shared" si="7"/>
        <v>0</v>
      </c>
      <c r="N21" s="34">
        <f t="shared" si="7"/>
        <v>0</v>
      </c>
      <c r="O21" s="34">
        <f t="shared" si="7"/>
        <v>0</v>
      </c>
      <c r="P21" s="30"/>
    </row>
    <row r="22" spans="1:18" s="7" customFormat="1" ht="24" customHeight="1">
      <c r="A22" s="9">
        <v>1</v>
      </c>
      <c r="B22" s="42" t="s">
        <v>68</v>
      </c>
      <c r="C22" s="202" t="s">
        <v>371</v>
      </c>
      <c r="D22" s="202" t="s">
        <v>373</v>
      </c>
      <c r="E22" s="38" t="s">
        <v>69</v>
      </c>
      <c r="F22" s="30">
        <v>14990</v>
      </c>
      <c r="G22" s="30">
        <v>2122</v>
      </c>
      <c r="H22" s="30">
        <v>13345.814</v>
      </c>
      <c r="I22" s="30">
        <v>100</v>
      </c>
      <c r="J22" s="30">
        <f t="shared" si="6"/>
        <v>540</v>
      </c>
      <c r="K22" s="30">
        <v>540</v>
      </c>
      <c r="L22" s="30"/>
      <c r="M22" s="30"/>
      <c r="N22" s="30"/>
      <c r="O22" s="30"/>
      <c r="P22" s="30"/>
      <c r="Q22" s="39" t="s">
        <v>57</v>
      </c>
    </row>
    <row r="23" spans="1:18" s="7" customFormat="1" ht="24" customHeight="1">
      <c r="A23" s="32" t="s">
        <v>71</v>
      </c>
      <c r="B23" s="43" t="s">
        <v>70</v>
      </c>
      <c r="C23" s="43"/>
      <c r="D23" s="43"/>
      <c r="E23" s="6"/>
      <c r="F23" s="34">
        <f>SUM(F24)</f>
        <v>14980</v>
      </c>
      <c r="G23" s="34">
        <f t="shared" ref="G23:O23" si="8">SUM(G24)</f>
        <v>2736</v>
      </c>
      <c r="H23" s="34">
        <f t="shared" si="8"/>
        <v>11150</v>
      </c>
      <c r="I23" s="34">
        <f t="shared" si="8"/>
        <v>1300</v>
      </c>
      <c r="J23" s="34">
        <f t="shared" si="8"/>
        <v>2736</v>
      </c>
      <c r="K23" s="34">
        <f t="shared" si="8"/>
        <v>2736</v>
      </c>
      <c r="L23" s="34">
        <f t="shared" si="8"/>
        <v>0</v>
      </c>
      <c r="M23" s="34">
        <f t="shared" si="8"/>
        <v>0</v>
      </c>
      <c r="N23" s="34">
        <f t="shared" si="8"/>
        <v>0</v>
      </c>
      <c r="O23" s="34">
        <f t="shared" si="8"/>
        <v>0</v>
      </c>
      <c r="P23" s="30"/>
    </row>
    <row r="24" spans="1:18" s="7" customFormat="1" ht="24" customHeight="1">
      <c r="A24" s="9">
        <v>1</v>
      </c>
      <c r="B24" s="42" t="s">
        <v>72</v>
      </c>
      <c r="C24" s="202" t="s">
        <v>371</v>
      </c>
      <c r="D24" s="202" t="s">
        <v>374</v>
      </c>
      <c r="E24" s="38" t="s">
        <v>73</v>
      </c>
      <c r="F24" s="30">
        <v>14980</v>
      </c>
      <c r="G24" s="30">
        <v>2736</v>
      </c>
      <c r="H24" s="30">
        <v>11150</v>
      </c>
      <c r="I24" s="30">
        <v>1300</v>
      </c>
      <c r="J24" s="30">
        <f t="shared" si="6"/>
        <v>2736</v>
      </c>
      <c r="K24" s="30">
        <v>2736</v>
      </c>
      <c r="L24" s="30"/>
      <c r="M24" s="30"/>
      <c r="N24" s="30"/>
      <c r="O24" s="30"/>
      <c r="P24" s="30"/>
      <c r="Q24" s="39" t="s">
        <v>57</v>
      </c>
    </row>
    <row r="25" spans="1:18" s="7" customFormat="1" ht="24" customHeight="1">
      <c r="A25" s="32" t="s">
        <v>77</v>
      </c>
      <c r="B25" s="43" t="s">
        <v>74</v>
      </c>
      <c r="C25" s="43"/>
      <c r="D25" s="43"/>
      <c r="E25" s="6"/>
      <c r="F25" s="34">
        <f>SUM(F26)</f>
        <v>50000</v>
      </c>
      <c r="G25" s="34">
        <f t="shared" ref="G25:O25" si="9">SUM(G26)</f>
        <v>3000</v>
      </c>
      <c r="H25" s="34">
        <f t="shared" si="9"/>
        <v>720</v>
      </c>
      <c r="I25" s="34">
        <f t="shared" si="9"/>
        <v>720</v>
      </c>
      <c r="J25" s="34">
        <f t="shared" si="9"/>
        <v>625</v>
      </c>
      <c r="K25" s="34">
        <f t="shared" si="9"/>
        <v>625</v>
      </c>
      <c r="L25" s="34">
        <f t="shared" si="9"/>
        <v>0</v>
      </c>
      <c r="M25" s="34">
        <f t="shared" si="9"/>
        <v>0</v>
      </c>
      <c r="N25" s="34">
        <f t="shared" si="9"/>
        <v>0</v>
      </c>
      <c r="O25" s="34">
        <f t="shared" si="9"/>
        <v>0</v>
      </c>
      <c r="P25" s="30"/>
    </row>
    <row r="26" spans="1:18" s="7" customFormat="1" ht="24" customHeight="1">
      <c r="A26" s="9">
        <v>1</v>
      </c>
      <c r="B26" s="42" t="s">
        <v>75</v>
      </c>
      <c r="C26" s="42"/>
      <c r="D26" s="42"/>
      <c r="E26" s="38" t="s">
        <v>76</v>
      </c>
      <c r="F26" s="30">
        <v>50000</v>
      </c>
      <c r="G26" s="30">
        <v>3000</v>
      </c>
      <c r="H26" s="30">
        <v>720</v>
      </c>
      <c r="I26" s="30">
        <v>720</v>
      </c>
      <c r="J26" s="30">
        <f t="shared" si="6"/>
        <v>625</v>
      </c>
      <c r="K26" s="30">
        <v>625</v>
      </c>
      <c r="L26" s="30"/>
      <c r="M26" s="30"/>
      <c r="N26" s="30"/>
      <c r="O26" s="30"/>
      <c r="P26" s="30"/>
      <c r="Q26" s="39" t="s">
        <v>57</v>
      </c>
    </row>
    <row r="27" spans="1:18" s="4" customFormat="1" ht="24" customHeight="1">
      <c r="A27" s="28" t="s">
        <v>27</v>
      </c>
      <c r="B27" s="29" t="s">
        <v>28</v>
      </c>
      <c r="C27" s="29"/>
      <c r="D27" s="29"/>
      <c r="E27" s="28"/>
      <c r="F27" s="31">
        <f>F28+F64</f>
        <v>213962</v>
      </c>
      <c r="G27" s="31">
        <f t="shared" ref="G27:O27" si="10">G28+G64</f>
        <v>42713</v>
      </c>
      <c r="H27" s="31">
        <f t="shared" si="10"/>
        <v>160506.35700000002</v>
      </c>
      <c r="I27" s="31">
        <f t="shared" si="10"/>
        <v>4462</v>
      </c>
      <c r="J27" s="31">
        <f t="shared" si="10"/>
        <v>17858.907999999999</v>
      </c>
      <c r="K27" s="31">
        <f t="shared" si="10"/>
        <v>17566.117999999999</v>
      </c>
      <c r="L27" s="31">
        <f t="shared" si="10"/>
        <v>292.78999999999996</v>
      </c>
      <c r="M27" s="31">
        <f t="shared" si="10"/>
        <v>0</v>
      </c>
      <c r="N27" s="31">
        <f t="shared" si="10"/>
        <v>0</v>
      </c>
      <c r="O27" s="31">
        <f t="shared" si="10"/>
        <v>0</v>
      </c>
      <c r="P27" s="31"/>
      <c r="R27" s="3">
        <f>J27/G27*100</f>
        <v>41.81141104581743</v>
      </c>
    </row>
    <row r="28" spans="1:18" s="80" customFormat="1" ht="17.25" customHeight="1">
      <c r="A28" s="81" t="s">
        <v>22</v>
      </c>
      <c r="B28" s="82" t="s">
        <v>135</v>
      </c>
      <c r="C28" s="82"/>
      <c r="D28" s="82"/>
      <c r="E28" s="81"/>
      <c r="F28" s="83">
        <f>F29+F57</f>
        <v>180462</v>
      </c>
      <c r="G28" s="83">
        <f t="shared" ref="G28:O28" si="11">G29+G57</f>
        <v>34713</v>
      </c>
      <c r="H28" s="83">
        <f t="shared" si="11"/>
        <v>143319.35700000002</v>
      </c>
      <c r="I28" s="83">
        <f t="shared" si="11"/>
        <v>4462</v>
      </c>
      <c r="J28" s="83">
        <f t="shared" si="11"/>
        <v>17858.907999999999</v>
      </c>
      <c r="K28" s="83">
        <f t="shared" si="11"/>
        <v>17566.117999999999</v>
      </c>
      <c r="L28" s="83">
        <f t="shared" si="11"/>
        <v>292.78999999999996</v>
      </c>
      <c r="M28" s="83">
        <f t="shared" si="11"/>
        <v>0</v>
      </c>
      <c r="N28" s="83">
        <f t="shared" si="11"/>
        <v>0</v>
      </c>
      <c r="O28" s="83">
        <f t="shared" si="11"/>
        <v>0</v>
      </c>
      <c r="P28" s="83"/>
    </row>
    <row r="29" spans="1:18" s="7" customFormat="1" ht="24" customHeight="1">
      <c r="A29" s="47">
        <v>1</v>
      </c>
      <c r="B29" s="51" t="s">
        <v>78</v>
      </c>
      <c r="C29" s="188"/>
      <c r="D29" s="188"/>
      <c r="E29" s="52"/>
      <c r="F29" s="49">
        <f>F30+F34+F38+F45+F46</f>
        <v>166510</v>
      </c>
      <c r="G29" s="49">
        <f t="shared" ref="G29:O29" si="12">G30+G34+G38+G45+G46</f>
        <v>29170</v>
      </c>
      <c r="H29" s="49">
        <f t="shared" si="12"/>
        <v>130950.357</v>
      </c>
      <c r="I29" s="49">
        <f t="shared" si="12"/>
        <v>3122</v>
      </c>
      <c r="J29" s="49">
        <f t="shared" si="12"/>
        <v>14144.900999999998</v>
      </c>
      <c r="K29" s="49">
        <f t="shared" si="12"/>
        <v>13965.46</v>
      </c>
      <c r="L29" s="49">
        <f t="shared" si="12"/>
        <v>179.44099999999997</v>
      </c>
      <c r="M29" s="49">
        <f t="shared" si="12"/>
        <v>0</v>
      </c>
      <c r="N29" s="49">
        <f t="shared" si="12"/>
        <v>0</v>
      </c>
      <c r="O29" s="49">
        <f t="shared" si="12"/>
        <v>0</v>
      </c>
      <c r="P29" s="53"/>
    </row>
    <row r="30" spans="1:18" s="7" customFormat="1" ht="24" customHeight="1">
      <c r="A30" s="59" t="s">
        <v>58</v>
      </c>
      <c r="B30" s="43" t="s">
        <v>82</v>
      </c>
      <c r="C30" s="189"/>
      <c r="D30" s="189"/>
      <c r="E30" s="45"/>
      <c r="F30" s="34">
        <f>SUM(F31:F33)</f>
        <v>59000</v>
      </c>
      <c r="G30" s="34">
        <f t="shared" ref="G30:O30" si="13">SUM(G31:G33)</f>
        <v>3222</v>
      </c>
      <c r="H30" s="34">
        <f t="shared" si="13"/>
        <v>55628.133000000002</v>
      </c>
      <c r="I30" s="34">
        <f t="shared" si="13"/>
        <v>0</v>
      </c>
      <c r="J30" s="34">
        <f t="shared" si="13"/>
        <v>3081.7069999999999</v>
      </c>
      <c r="K30" s="34">
        <f t="shared" si="13"/>
        <v>3081.7069999999999</v>
      </c>
      <c r="L30" s="34">
        <f t="shared" si="13"/>
        <v>0</v>
      </c>
      <c r="M30" s="34">
        <f t="shared" si="13"/>
        <v>0</v>
      </c>
      <c r="N30" s="34">
        <f t="shared" si="13"/>
        <v>0</v>
      </c>
      <c r="O30" s="34">
        <f t="shared" si="13"/>
        <v>0</v>
      </c>
      <c r="P30" s="46"/>
    </row>
    <row r="31" spans="1:18" s="7" customFormat="1" ht="24" customHeight="1">
      <c r="A31" s="9">
        <v>1</v>
      </c>
      <c r="B31" s="54" t="s">
        <v>79</v>
      </c>
      <c r="C31" s="203" t="s">
        <v>375</v>
      </c>
      <c r="D31" s="56" t="s">
        <v>377</v>
      </c>
      <c r="E31" s="56" t="s">
        <v>83</v>
      </c>
      <c r="F31" s="46">
        <v>32000</v>
      </c>
      <c r="G31" s="46">
        <v>2380</v>
      </c>
      <c r="H31" s="46">
        <v>31186.464</v>
      </c>
      <c r="I31" s="46"/>
      <c r="J31" s="30">
        <f t="shared" ref="J31:J33" si="14">K31+L31</f>
        <v>2380</v>
      </c>
      <c r="K31" s="46">
        <v>2380</v>
      </c>
      <c r="L31" s="46"/>
      <c r="M31" s="46"/>
      <c r="N31" s="46"/>
      <c r="O31" s="46"/>
      <c r="P31" s="46"/>
      <c r="Q31" s="39" t="s">
        <v>57</v>
      </c>
    </row>
    <row r="32" spans="1:18" s="7" customFormat="1" ht="24" customHeight="1">
      <c r="A32" s="9">
        <v>2</v>
      </c>
      <c r="B32" s="54" t="s">
        <v>80</v>
      </c>
      <c r="C32" s="56" t="s">
        <v>376</v>
      </c>
      <c r="D32" s="56" t="s">
        <v>378</v>
      </c>
      <c r="E32" s="57" t="s">
        <v>84</v>
      </c>
      <c r="F32" s="46">
        <v>2000</v>
      </c>
      <c r="G32" s="46">
        <v>140</v>
      </c>
      <c r="H32" s="46">
        <v>1665</v>
      </c>
      <c r="I32" s="46"/>
      <c r="J32" s="30">
        <f t="shared" si="14"/>
        <v>0</v>
      </c>
      <c r="K32" s="46"/>
      <c r="L32" s="46"/>
      <c r="M32" s="46"/>
      <c r="N32" s="46"/>
      <c r="O32" s="46"/>
      <c r="P32" s="46"/>
      <c r="Q32" s="39" t="s">
        <v>57</v>
      </c>
    </row>
    <row r="33" spans="1:17" s="7" customFormat="1" ht="24" customHeight="1">
      <c r="A33" s="9">
        <v>3</v>
      </c>
      <c r="B33" s="55" t="s">
        <v>81</v>
      </c>
      <c r="C33" s="204" t="s">
        <v>371</v>
      </c>
      <c r="D33" s="205"/>
      <c r="E33" s="58" t="s">
        <v>85</v>
      </c>
      <c r="F33" s="46">
        <v>25000</v>
      </c>
      <c r="G33" s="46">
        <v>702</v>
      </c>
      <c r="H33" s="46">
        <v>22776.669000000002</v>
      </c>
      <c r="I33" s="46"/>
      <c r="J33" s="30">
        <f t="shared" si="14"/>
        <v>701.70699999999999</v>
      </c>
      <c r="K33" s="46">
        <v>701.70699999999999</v>
      </c>
      <c r="L33" s="46"/>
      <c r="M33" s="46"/>
      <c r="N33" s="46"/>
      <c r="O33" s="46"/>
      <c r="P33" s="46"/>
      <c r="Q33" s="39" t="s">
        <v>57</v>
      </c>
    </row>
    <row r="34" spans="1:17" s="7" customFormat="1" ht="24" customHeight="1">
      <c r="A34" s="59" t="s">
        <v>59</v>
      </c>
      <c r="B34" s="43" t="s">
        <v>86</v>
      </c>
      <c r="C34" s="189"/>
      <c r="D34" s="189"/>
      <c r="E34" s="45"/>
      <c r="F34" s="34">
        <f>SUM(F35:F37)</f>
        <v>15450</v>
      </c>
      <c r="G34" s="34">
        <f t="shared" ref="G34:P34" si="15">SUM(G35:G37)</f>
        <v>1698</v>
      </c>
      <c r="H34" s="34">
        <f t="shared" si="15"/>
        <v>15210.089</v>
      </c>
      <c r="I34" s="34">
        <f t="shared" si="15"/>
        <v>0</v>
      </c>
      <c r="J34" s="34">
        <f t="shared" si="15"/>
        <v>881.53099999999995</v>
      </c>
      <c r="K34" s="34">
        <f t="shared" si="15"/>
        <v>873.17700000000002</v>
      </c>
      <c r="L34" s="34">
        <f t="shared" si="15"/>
        <v>8.3539999999999992</v>
      </c>
      <c r="M34" s="34">
        <f t="shared" si="15"/>
        <v>0</v>
      </c>
      <c r="N34" s="34">
        <f t="shared" si="15"/>
        <v>0</v>
      </c>
      <c r="O34" s="34">
        <f t="shared" si="15"/>
        <v>0</v>
      </c>
      <c r="P34" s="34">
        <f t="shared" si="15"/>
        <v>0</v>
      </c>
    </row>
    <row r="35" spans="1:17" s="7" customFormat="1" ht="24" customHeight="1">
      <c r="A35" s="9">
        <v>1</v>
      </c>
      <c r="B35" s="60" t="s">
        <v>87</v>
      </c>
      <c r="C35" s="203" t="s">
        <v>379</v>
      </c>
      <c r="D35" s="206">
        <v>2022</v>
      </c>
      <c r="E35" s="56" t="s">
        <v>90</v>
      </c>
      <c r="F35" s="46">
        <v>2500</v>
      </c>
      <c r="G35" s="46">
        <v>100</v>
      </c>
      <c r="H35" s="46">
        <v>2310.0889999999999</v>
      </c>
      <c r="I35" s="46"/>
      <c r="J35" s="30">
        <f t="shared" ref="J35:J37" si="16">K35+L35</f>
        <v>8.3539999999999992</v>
      </c>
      <c r="K35" s="46"/>
      <c r="L35" s="46">
        <v>8.3539999999999992</v>
      </c>
      <c r="M35" s="46"/>
      <c r="N35" s="46"/>
      <c r="O35" s="46"/>
      <c r="P35" s="46"/>
      <c r="Q35" s="39" t="s">
        <v>57</v>
      </c>
    </row>
    <row r="36" spans="1:17" s="7" customFormat="1" ht="24" customHeight="1">
      <c r="A36" s="9">
        <v>2</v>
      </c>
      <c r="B36" s="60" t="s">
        <v>88</v>
      </c>
      <c r="C36" s="203" t="s">
        <v>375</v>
      </c>
      <c r="D36" s="206">
        <v>2022</v>
      </c>
      <c r="E36" s="56" t="s">
        <v>91</v>
      </c>
      <c r="F36" s="46">
        <v>6950</v>
      </c>
      <c r="G36" s="46">
        <v>728</v>
      </c>
      <c r="H36" s="46">
        <v>6900</v>
      </c>
      <c r="I36" s="46"/>
      <c r="J36" s="30">
        <f t="shared" si="16"/>
        <v>3.177</v>
      </c>
      <c r="K36" s="46">
        <v>3.177</v>
      </c>
      <c r="L36" s="46"/>
      <c r="M36" s="46"/>
      <c r="N36" s="46"/>
      <c r="O36" s="46"/>
      <c r="P36" s="46"/>
      <c r="Q36" s="39" t="s">
        <v>57</v>
      </c>
    </row>
    <row r="37" spans="1:17" s="7" customFormat="1" ht="24" customHeight="1">
      <c r="A37" s="9">
        <v>3</v>
      </c>
      <c r="B37" s="60" t="s">
        <v>89</v>
      </c>
      <c r="C37" s="203" t="s">
        <v>375</v>
      </c>
      <c r="D37" s="206">
        <v>2022</v>
      </c>
      <c r="E37" s="56" t="s">
        <v>92</v>
      </c>
      <c r="F37" s="46">
        <v>6000</v>
      </c>
      <c r="G37" s="46">
        <v>870</v>
      </c>
      <c r="H37" s="46">
        <v>6000</v>
      </c>
      <c r="I37" s="46"/>
      <c r="J37" s="30">
        <f t="shared" si="16"/>
        <v>870</v>
      </c>
      <c r="K37" s="46">
        <v>870</v>
      </c>
      <c r="L37" s="46"/>
      <c r="M37" s="46"/>
      <c r="N37" s="46"/>
      <c r="O37" s="46"/>
      <c r="P37" s="46"/>
      <c r="Q37" s="39" t="s">
        <v>57</v>
      </c>
    </row>
    <row r="38" spans="1:17" s="7" customFormat="1" ht="24" customHeight="1">
      <c r="A38" s="59" t="s">
        <v>71</v>
      </c>
      <c r="B38" s="41" t="s">
        <v>51</v>
      </c>
      <c r="C38" s="190"/>
      <c r="D38" s="190"/>
      <c r="E38" s="45"/>
      <c r="F38" s="34">
        <f>SUM(F39:F44)</f>
        <v>28720</v>
      </c>
      <c r="G38" s="34">
        <f t="shared" ref="G38:O38" si="17">SUM(G39:G44)</f>
        <v>11550</v>
      </c>
      <c r="H38" s="34">
        <f t="shared" si="17"/>
        <v>24617.082999999999</v>
      </c>
      <c r="I38" s="34">
        <f t="shared" si="17"/>
        <v>2922</v>
      </c>
      <c r="J38" s="34">
        <f t="shared" si="17"/>
        <v>6701.1129999999994</v>
      </c>
      <c r="K38" s="34">
        <f t="shared" si="17"/>
        <v>6530.0259999999998</v>
      </c>
      <c r="L38" s="34">
        <f t="shared" si="17"/>
        <v>171.08699999999999</v>
      </c>
      <c r="M38" s="34">
        <f t="shared" si="17"/>
        <v>0</v>
      </c>
      <c r="N38" s="34">
        <f t="shared" si="17"/>
        <v>0</v>
      </c>
      <c r="O38" s="34">
        <f t="shared" si="17"/>
        <v>0</v>
      </c>
      <c r="P38" s="46"/>
    </row>
    <row r="39" spans="1:17" s="7" customFormat="1" ht="25.5">
      <c r="A39" s="9">
        <v>1</v>
      </c>
      <c r="B39" s="60" t="s">
        <v>93</v>
      </c>
      <c r="C39" s="203" t="s">
        <v>375</v>
      </c>
      <c r="D39" s="206" t="s">
        <v>373</v>
      </c>
      <c r="E39" s="56" t="s">
        <v>99</v>
      </c>
      <c r="F39" s="46">
        <v>20000</v>
      </c>
      <c r="G39" s="46">
        <v>7500</v>
      </c>
      <c r="H39" s="46">
        <v>18500</v>
      </c>
      <c r="I39" s="46">
        <v>2772</v>
      </c>
      <c r="J39" s="30">
        <f t="shared" ref="J39:J45" si="18">K39+L39</f>
        <v>5120.616</v>
      </c>
      <c r="K39" s="46">
        <v>5120.616</v>
      </c>
      <c r="L39" s="46"/>
      <c r="M39" s="46"/>
      <c r="N39" s="46"/>
      <c r="O39" s="46"/>
      <c r="P39" s="46"/>
      <c r="Q39" s="39" t="s">
        <v>57</v>
      </c>
    </row>
    <row r="40" spans="1:17" s="7" customFormat="1" ht="38.25">
      <c r="A40" s="9">
        <v>2</v>
      </c>
      <c r="B40" s="60" t="s">
        <v>94</v>
      </c>
      <c r="C40" s="203" t="s">
        <v>380</v>
      </c>
      <c r="D40" s="206" t="s">
        <v>373</v>
      </c>
      <c r="E40" s="56" t="s">
        <v>100</v>
      </c>
      <c r="F40" s="46">
        <v>5000</v>
      </c>
      <c r="G40" s="46">
        <v>2200</v>
      </c>
      <c r="H40" s="46">
        <v>2470</v>
      </c>
      <c r="I40" s="46">
        <v>150</v>
      </c>
      <c r="J40" s="30">
        <f t="shared" si="18"/>
        <v>797.73</v>
      </c>
      <c r="K40" s="46">
        <v>797.73</v>
      </c>
      <c r="L40" s="46"/>
      <c r="M40" s="46"/>
      <c r="N40" s="46"/>
      <c r="O40" s="46"/>
      <c r="P40" s="46"/>
      <c r="Q40" s="39" t="s">
        <v>57</v>
      </c>
    </row>
    <row r="41" spans="1:17" s="7" customFormat="1" ht="25.5">
      <c r="A41" s="9">
        <v>3</v>
      </c>
      <c r="B41" s="60" t="s">
        <v>95</v>
      </c>
      <c r="C41" s="203" t="s">
        <v>376</v>
      </c>
      <c r="D41" s="206" t="s">
        <v>373</v>
      </c>
      <c r="E41" s="56" t="s">
        <v>101</v>
      </c>
      <c r="F41" s="46">
        <v>1700</v>
      </c>
      <c r="G41" s="46">
        <v>650</v>
      </c>
      <c r="H41" s="259">
        <v>1687.0829999999999</v>
      </c>
      <c r="I41" s="46"/>
      <c r="J41" s="30">
        <f t="shared" si="18"/>
        <v>12.766999999999999</v>
      </c>
      <c r="K41" s="46">
        <v>11.68</v>
      </c>
      <c r="L41" s="46">
        <v>1.087</v>
      </c>
      <c r="M41" s="46"/>
      <c r="N41" s="46"/>
      <c r="O41" s="46"/>
      <c r="P41" s="46"/>
      <c r="Q41" s="39" t="s">
        <v>57</v>
      </c>
    </row>
    <row r="42" spans="1:17" s="7" customFormat="1" ht="38.25">
      <c r="A42" s="9">
        <v>4</v>
      </c>
      <c r="B42" s="60" t="s">
        <v>96</v>
      </c>
      <c r="C42" s="203" t="s">
        <v>380</v>
      </c>
      <c r="D42" s="206" t="s">
        <v>373</v>
      </c>
      <c r="E42" s="56" t="s">
        <v>102</v>
      </c>
      <c r="F42" s="46">
        <v>370</v>
      </c>
      <c r="G42" s="46">
        <v>100</v>
      </c>
      <c r="H42" s="259">
        <v>330</v>
      </c>
      <c r="I42" s="46"/>
      <c r="J42" s="30">
        <f t="shared" si="18"/>
        <v>0</v>
      </c>
      <c r="K42" s="46"/>
      <c r="L42" s="46"/>
      <c r="M42" s="46"/>
      <c r="N42" s="46"/>
      <c r="O42" s="46"/>
      <c r="P42" s="46"/>
      <c r="Q42" s="39" t="s">
        <v>57</v>
      </c>
    </row>
    <row r="43" spans="1:17" s="7" customFormat="1" ht="25.5">
      <c r="A43" s="9">
        <v>5</v>
      </c>
      <c r="B43" s="61" t="s">
        <v>97</v>
      </c>
      <c r="C43" s="203" t="s">
        <v>381</v>
      </c>
      <c r="D43" s="73" t="s">
        <v>383</v>
      </c>
      <c r="E43" s="56" t="s">
        <v>103</v>
      </c>
      <c r="F43" s="46">
        <v>800</v>
      </c>
      <c r="G43" s="46">
        <v>500</v>
      </c>
      <c r="H43" s="260">
        <v>790</v>
      </c>
      <c r="I43" s="46"/>
      <c r="J43" s="30">
        <f t="shared" si="18"/>
        <v>170</v>
      </c>
      <c r="K43" s="46"/>
      <c r="L43" s="46">
        <v>170</v>
      </c>
      <c r="M43" s="46"/>
      <c r="N43" s="46"/>
      <c r="O43" s="46"/>
      <c r="P43" s="46"/>
      <c r="Q43" s="39" t="s">
        <v>57</v>
      </c>
    </row>
    <row r="44" spans="1:17" s="7" customFormat="1" ht="25.5">
      <c r="A44" s="9">
        <v>6</v>
      </c>
      <c r="B44" s="61" t="s">
        <v>98</v>
      </c>
      <c r="C44" s="203" t="s">
        <v>382</v>
      </c>
      <c r="D44" s="73" t="s">
        <v>383</v>
      </c>
      <c r="E44" s="56" t="s">
        <v>104</v>
      </c>
      <c r="F44" s="46">
        <v>850</v>
      </c>
      <c r="G44" s="46">
        <v>600</v>
      </c>
      <c r="H44" s="260">
        <v>840</v>
      </c>
      <c r="I44" s="46"/>
      <c r="J44" s="30">
        <f t="shared" si="18"/>
        <v>600</v>
      </c>
      <c r="K44" s="46">
        <v>600</v>
      </c>
      <c r="L44" s="46"/>
      <c r="M44" s="46"/>
      <c r="N44" s="46"/>
      <c r="O44" s="46"/>
      <c r="P44" s="46"/>
      <c r="Q44" s="39" t="s">
        <v>57</v>
      </c>
    </row>
    <row r="45" spans="1:17" s="7" customFormat="1" ht="24" customHeight="1">
      <c r="A45" s="59" t="s">
        <v>77</v>
      </c>
      <c r="B45" s="43" t="s">
        <v>74</v>
      </c>
      <c r="C45" s="189"/>
      <c r="D45" s="189"/>
      <c r="E45" s="45"/>
      <c r="F45" s="46"/>
      <c r="G45" s="63">
        <v>2200</v>
      </c>
      <c r="H45" s="46"/>
      <c r="I45" s="46"/>
      <c r="J45" s="30">
        <f t="shared" si="18"/>
        <v>0</v>
      </c>
      <c r="K45" s="46"/>
      <c r="L45" s="46"/>
      <c r="M45" s="46"/>
      <c r="N45" s="46"/>
      <c r="O45" s="46"/>
      <c r="P45" s="46"/>
      <c r="Q45" s="2" t="s">
        <v>226</v>
      </c>
    </row>
    <row r="46" spans="1:17" s="7" customFormat="1" ht="24" customHeight="1">
      <c r="A46" s="59" t="s">
        <v>106</v>
      </c>
      <c r="B46" s="43" t="s">
        <v>105</v>
      </c>
      <c r="C46" s="189"/>
      <c r="D46" s="189"/>
      <c r="E46" s="45"/>
      <c r="F46" s="63">
        <f>F47+F54</f>
        <v>63340</v>
      </c>
      <c r="G46" s="63">
        <f t="shared" ref="G46:O46" si="19">G47+G54</f>
        <v>10500</v>
      </c>
      <c r="H46" s="63">
        <f t="shared" si="19"/>
        <v>35495.051999999996</v>
      </c>
      <c r="I46" s="63">
        <f t="shared" si="19"/>
        <v>200</v>
      </c>
      <c r="J46" s="63">
        <f t="shared" si="19"/>
        <v>3480.5499999999997</v>
      </c>
      <c r="K46" s="63">
        <f t="shared" si="19"/>
        <v>3480.5499999999997</v>
      </c>
      <c r="L46" s="63">
        <f t="shared" si="19"/>
        <v>0</v>
      </c>
      <c r="M46" s="63">
        <f t="shared" si="19"/>
        <v>0</v>
      </c>
      <c r="N46" s="63">
        <f t="shared" si="19"/>
        <v>0</v>
      </c>
      <c r="O46" s="63">
        <f t="shared" si="19"/>
        <v>0</v>
      </c>
      <c r="P46" s="46"/>
    </row>
    <row r="47" spans="1:17" s="7" customFormat="1" ht="24" customHeight="1">
      <c r="A47" s="59"/>
      <c r="B47" s="64" t="s">
        <v>107</v>
      </c>
      <c r="C47" s="64"/>
      <c r="D47" s="64"/>
      <c r="E47" s="68"/>
      <c r="F47" s="62">
        <f>SUM(F48:F53)</f>
        <v>34500</v>
      </c>
      <c r="G47" s="62">
        <f t="shared" ref="G47:O47" si="20">SUM(G48:G53)</f>
        <v>5000</v>
      </c>
      <c r="H47" s="62">
        <f t="shared" si="20"/>
        <v>26745.052</v>
      </c>
      <c r="I47" s="62">
        <f t="shared" si="20"/>
        <v>100</v>
      </c>
      <c r="J47" s="62">
        <f t="shared" si="20"/>
        <v>2684.5259999999998</v>
      </c>
      <c r="K47" s="62">
        <f t="shared" si="20"/>
        <v>2684.5259999999998</v>
      </c>
      <c r="L47" s="62">
        <f t="shared" si="20"/>
        <v>0</v>
      </c>
      <c r="M47" s="62">
        <f t="shared" si="20"/>
        <v>0</v>
      </c>
      <c r="N47" s="62">
        <f t="shared" si="20"/>
        <v>0</v>
      </c>
      <c r="O47" s="62">
        <f t="shared" si="20"/>
        <v>0</v>
      </c>
      <c r="P47" s="46"/>
    </row>
    <row r="48" spans="1:17" s="7" customFormat="1" ht="25.5">
      <c r="A48" s="44">
        <v>1</v>
      </c>
      <c r="B48" s="65" t="s">
        <v>108</v>
      </c>
      <c r="C48" s="69" t="s">
        <v>384</v>
      </c>
      <c r="D48" s="73" t="s">
        <v>373</v>
      </c>
      <c r="E48" s="69" t="s">
        <v>117</v>
      </c>
      <c r="F48" s="46">
        <v>6000</v>
      </c>
      <c r="G48" s="46">
        <v>1500</v>
      </c>
      <c r="H48" s="46">
        <v>1242.1590000000001</v>
      </c>
      <c r="I48" s="46"/>
      <c r="J48" s="30">
        <f t="shared" ref="J48:J53" si="21">K48+L48</f>
        <v>0</v>
      </c>
      <c r="K48" s="46"/>
      <c r="L48" s="46"/>
      <c r="M48" s="46"/>
      <c r="N48" s="46"/>
      <c r="O48" s="46"/>
      <c r="P48" s="46"/>
      <c r="Q48" s="39" t="s">
        <v>57</v>
      </c>
    </row>
    <row r="49" spans="1:17" s="7" customFormat="1" ht="25.5">
      <c r="A49" s="44">
        <v>2</v>
      </c>
      <c r="B49" s="65" t="s">
        <v>109</v>
      </c>
      <c r="C49" s="69" t="s">
        <v>384</v>
      </c>
      <c r="D49" s="73" t="s">
        <v>373</v>
      </c>
      <c r="E49" s="69" t="s">
        <v>118</v>
      </c>
      <c r="F49" s="46">
        <v>4000</v>
      </c>
      <c r="G49" s="46">
        <v>400</v>
      </c>
      <c r="H49" s="46">
        <v>1502.893</v>
      </c>
      <c r="I49" s="46">
        <v>100</v>
      </c>
      <c r="J49" s="30">
        <f t="shared" si="21"/>
        <v>0</v>
      </c>
      <c r="K49" s="46"/>
      <c r="L49" s="46"/>
      <c r="M49" s="46"/>
      <c r="N49" s="46"/>
      <c r="O49" s="46"/>
      <c r="P49" s="46"/>
      <c r="Q49" s="39" t="s">
        <v>57</v>
      </c>
    </row>
    <row r="50" spans="1:17" s="7" customFormat="1" ht="38.25">
      <c r="A50" s="44">
        <v>3</v>
      </c>
      <c r="B50" s="65" t="s">
        <v>110</v>
      </c>
      <c r="C50" s="207" t="s">
        <v>371</v>
      </c>
      <c r="D50" s="73" t="s">
        <v>373</v>
      </c>
      <c r="E50" s="69" t="s">
        <v>119</v>
      </c>
      <c r="F50" s="46">
        <v>7000</v>
      </c>
      <c r="G50" s="46">
        <v>800</v>
      </c>
      <c r="H50" s="46">
        <v>6800</v>
      </c>
      <c r="I50" s="46"/>
      <c r="J50" s="30">
        <f t="shared" si="21"/>
        <v>800</v>
      </c>
      <c r="K50" s="46">
        <v>800</v>
      </c>
      <c r="L50" s="46"/>
      <c r="M50" s="46"/>
      <c r="N50" s="46"/>
      <c r="O50" s="46"/>
      <c r="P50" s="46"/>
      <c r="Q50" s="39" t="s">
        <v>57</v>
      </c>
    </row>
    <row r="51" spans="1:17" s="7" customFormat="1" ht="38.25">
      <c r="A51" s="44">
        <v>4</v>
      </c>
      <c r="B51" s="65" t="s">
        <v>111</v>
      </c>
      <c r="C51" s="207" t="s">
        <v>371</v>
      </c>
      <c r="D51" s="56" t="s">
        <v>373</v>
      </c>
      <c r="E51" s="69" t="s">
        <v>120</v>
      </c>
      <c r="F51" s="46">
        <v>6000</v>
      </c>
      <c r="G51" s="46">
        <v>800</v>
      </c>
      <c r="H51" s="46">
        <v>5900</v>
      </c>
      <c r="I51" s="46"/>
      <c r="J51" s="30">
        <f t="shared" si="21"/>
        <v>800</v>
      </c>
      <c r="K51" s="46">
        <v>800</v>
      </c>
      <c r="L51" s="46"/>
      <c r="M51" s="46"/>
      <c r="N51" s="46"/>
      <c r="O51" s="46"/>
      <c r="P51" s="46"/>
      <c r="Q51" s="39" t="s">
        <v>57</v>
      </c>
    </row>
    <row r="52" spans="1:17" s="7" customFormat="1" ht="38.25">
      <c r="A52" s="44">
        <v>5</v>
      </c>
      <c r="B52" s="66" t="s">
        <v>112</v>
      </c>
      <c r="C52" s="69" t="s">
        <v>371</v>
      </c>
      <c r="D52" s="56" t="s">
        <v>373</v>
      </c>
      <c r="E52" s="69" t="s">
        <v>121</v>
      </c>
      <c r="F52" s="46">
        <v>7000</v>
      </c>
      <c r="G52" s="46">
        <v>500</v>
      </c>
      <c r="H52" s="46">
        <v>6800</v>
      </c>
      <c r="I52" s="46"/>
      <c r="J52" s="30">
        <f t="shared" si="21"/>
        <v>84.525999999999996</v>
      </c>
      <c r="K52" s="46">
        <v>84.525999999999996</v>
      </c>
      <c r="L52" s="46"/>
      <c r="M52" s="46"/>
      <c r="N52" s="46"/>
      <c r="O52" s="46"/>
      <c r="P52" s="46"/>
      <c r="Q52" s="39" t="s">
        <v>57</v>
      </c>
    </row>
    <row r="53" spans="1:17" s="7" customFormat="1" ht="25.5">
      <c r="A53" s="44">
        <v>6</v>
      </c>
      <c r="B53" s="61" t="s">
        <v>113</v>
      </c>
      <c r="C53" s="203" t="s">
        <v>385</v>
      </c>
      <c r="D53" s="56" t="s">
        <v>373</v>
      </c>
      <c r="E53" s="69" t="s">
        <v>122</v>
      </c>
      <c r="F53" s="46">
        <v>4500</v>
      </c>
      <c r="G53" s="46">
        <v>1000</v>
      </c>
      <c r="H53" s="46">
        <v>4500</v>
      </c>
      <c r="I53" s="46"/>
      <c r="J53" s="30">
        <f t="shared" si="21"/>
        <v>1000</v>
      </c>
      <c r="K53" s="46">
        <v>1000</v>
      </c>
      <c r="L53" s="46"/>
      <c r="M53" s="46"/>
      <c r="N53" s="46"/>
      <c r="O53" s="46"/>
      <c r="P53" s="46"/>
      <c r="Q53" s="39" t="s">
        <v>57</v>
      </c>
    </row>
    <row r="54" spans="1:17" s="7" customFormat="1" ht="25.5">
      <c r="A54" s="59"/>
      <c r="B54" s="64" t="s">
        <v>114</v>
      </c>
      <c r="C54" s="208"/>
      <c r="D54" s="76"/>
      <c r="E54" s="68"/>
      <c r="F54" s="62">
        <f>SUM(F55:F56)</f>
        <v>28840</v>
      </c>
      <c r="G54" s="62">
        <f t="shared" ref="G54:O54" si="22">SUM(G55:G56)</f>
        <v>5500</v>
      </c>
      <c r="H54" s="62">
        <f t="shared" si="22"/>
        <v>8750</v>
      </c>
      <c r="I54" s="62">
        <f t="shared" si="22"/>
        <v>100</v>
      </c>
      <c r="J54" s="62">
        <f t="shared" si="22"/>
        <v>796.024</v>
      </c>
      <c r="K54" s="62">
        <f t="shared" si="22"/>
        <v>796.024</v>
      </c>
      <c r="L54" s="62">
        <f t="shared" si="22"/>
        <v>0</v>
      </c>
      <c r="M54" s="62">
        <f t="shared" si="22"/>
        <v>0</v>
      </c>
      <c r="N54" s="62">
        <f t="shared" si="22"/>
        <v>0</v>
      </c>
      <c r="O54" s="62">
        <f t="shared" si="22"/>
        <v>0</v>
      </c>
      <c r="P54" s="46"/>
    </row>
    <row r="55" spans="1:17" s="7" customFormat="1" ht="25.5">
      <c r="A55" s="44">
        <v>1</v>
      </c>
      <c r="B55" s="67" t="s">
        <v>115</v>
      </c>
      <c r="C55" s="203" t="s">
        <v>386</v>
      </c>
      <c r="D55" s="56" t="s">
        <v>373</v>
      </c>
      <c r="E55" s="70" t="s">
        <v>123</v>
      </c>
      <c r="F55" s="46">
        <v>8340</v>
      </c>
      <c r="G55" s="46">
        <v>3500</v>
      </c>
      <c r="H55" s="46">
        <v>6300</v>
      </c>
      <c r="I55" s="46">
        <v>100</v>
      </c>
      <c r="J55" s="30">
        <f t="shared" ref="J55:J56" si="23">K55+L55</f>
        <v>796.024</v>
      </c>
      <c r="K55" s="46">
        <v>796.024</v>
      </c>
      <c r="L55" s="46"/>
      <c r="M55" s="46"/>
      <c r="N55" s="46"/>
      <c r="O55" s="46"/>
      <c r="P55" s="46"/>
      <c r="Q55" s="39" t="s">
        <v>57</v>
      </c>
    </row>
    <row r="56" spans="1:17" s="7" customFormat="1" ht="25.5">
      <c r="A56" s="44">
        <v>2</v>
      </c>
      <c r="B56" s="61" t="s">
        <v>116</v>
      </c>
      <c r="C56" s="203" t="s">
        <v>387</v>
      </c>
      <c r="D56" s="73" t="s">
        <v>374</v>
      </c>
      <c r="E56" s="56" t="s">
        <v>124</v>
      </c>
      <c r="F56" s="46">
        <v>20500</v>
      </c>
      <c r="G56" s="46">
        <v>2000</v>
      </c>
      <c r="H56" s="46">
        <v>2450</v>
      </c>
      <c r="I56" s="46"/>
      <c r="J56" s="30">
        <f t="shared" si="23"/>
        <v>0</v>
      </c>
      <c r="K56" s="46"/>
      <c r="L56" s="46"/>
      <c r="M56" s="46"/>
      <c r="N56" s="46"/>
      <c r="O56" s="46"/>
      <c r="P56" s="46"/>
      <c r="Q56" s="39" t="s">
        <v>57</v>
      </c>
    </row>
    <row r="57" spans="1:17" s="7" customFormat="1" ht="38.25">
      <c r="A57" s="47">
        <v>2</v>
      </c>
      <c r="B57" s="51" t="s">
        <v>125</v>
      </c>
      <c r="C57" s="188"/>
      <c r="D57" s="188"/>
      <c r="E57" s="52"/>
      <c r="F57" s="49">
        <f>F58</f>
        <v>13952</v>
      </c>
      <c r="G57" s="49">
        <f t="shared" ref="G57:O57" si="24">G58</f>
        <v>5543</v>
      </c>
      <c r="H57" s="49">
        <f t="shared" si="24"/>
        <v>12369</v>
      </c>
      <c r="I57" s="49">
        <f t="shared" si="24"/>
        <v>1340</v>
      </c>
      <c r="J57" s="49">
        <f t="shared" si="24"/>
        <v>3714.0070000000001</v>
      </c>
      <c r="K57" s="49">
        <f t="shared" si="24"/>
        <v>3600.6579999999999</v>
      </c>
      <c r="L57" s="49">
        <f t="shared" si="24"/>
        <v>113.34899999999999</v>
      </c>
      <c r="M57" s="49">
        <f t="shared" si="24"/>
        <v>0</v>
      </c>
      <c r="N57" s="49">
        <f t="shared" si="24"/>
        <v>0</v>
      </c>
      <c r="O57" s="49">
        <f t="shared" si="24"/>
        <v>0</v>
      </c>
      <c r="P57" s="53"/>
    </row>
    <row r="58" spans="1:17" s="35" customFormat="1" ht="24" customHeight="1">
      <c r="A58" s="59"/>
      <c r="B58" s="43" t="s">
        <v>126</v>
      </c>
      <c r="C58" s="43"/>
      <c r="D58" s="43"/>
      <c r="E58" s="78"/>
      <c r="F58" s="63">
        <f>F59+F61</f>
        <v>13952</v>
      </c>
      <c r="G58" s="63">
        <f t="shared" ref="G58:O58" si="25">G59+G61</f>
        <v>5543</v>
      </c>
      <c r="H58" s="63">
        <f t="shared" si="25"/>
        <v>12369</v>
      </c>
      <c r="I58" s="63">
        <f t="shared" si="25"/>
        <v>1340</v>
      </c>
      <c r="J58" s="63">
        <f t="shared" si="25"/>
        <v>3714.0070000000001</v>
      </c>
      <c r="K58" s="63">
        <f t="shared" si="25"/>
        <v>3600.6579999999999</v>
      </c>
      <c r="L58" s="63">
        <f t="shared" si="25"/>
        <v>113.34899999999999</v>
      </c>
      <c r="M58" s="63">
        <f t="shared" si="25"/>
        <v>0</v>
      </c>
      <c r="N58" s="63">
        <f t="shared" si="25"/>
        <v>0</v>
      </c>
      <c r="O58" s="63">
        <f t="shared" si="25"/>
        <v>0</v>
      </c>
      <c r="P58" s="63"/>
    </row>
    <row r="59" spans="1:17" s="77" customFormat="1" ht="24" customHeight="1">
      <c r="A59" s="59"/>
      <c r="B59" s="72" t="s">
        <v>127</v>
      </c>
      <c r="C59" s="72"/>
      <c r="D59" s="72"/>
      <c r="E59" s="74"/>
      <c r="F59" s="62">
        <f>SUM(F60)</f>
        <v>7752</v>
      </c>
      <c r="G59" s="62">
        <f t="shared" ref="G59:O59" si="26">SUM(G60)</f>
        <v>3052</v>
      </c>
      <c r="H59" s="62">
        <f t="shared" si="26"/>
        <v>6249</v>
      </c>
      <c r="I59" s="62">
        <f t="shared" si="26"/>
        <v>200</v>
      </c>
      <c r="J59" s="62">
        <f t="shared" si="26"/>
        <v>1963.596</v>
      </c>
      <c r="K59" s="62">
        <f t="shared" si="26"/>
        <v>1963.596</v>
      </c>
      <c r="L59" s="62">
        <f t="shared" si="26"/>
        <v>0</v>
      </c>
      <c r="M59" s="62">
        <f t="shared" si="26"/>
        <v>0</v>
      </c>
      <c r="N59" s="62">
        <f t="shared" si="26"/>
        <v>0</v>
      </c>
      <c r="O59" s="62">
        <f t="shared" si="26"/>
        <v>0</v>
      </c>
      <c r="P59" s="62"/>
      <c r="Q59" s="39" t="s">
        <v>57</v>
      </c>
    </row>
    <row r="60" spans="1:17" s="7" customFormat="1" ht="24" customHeight="1">
      <c r="A60" s="44">
        <v>1</v>
      </c>
      <c r="B60" s="60" t="s">
        <v>128</v>
      </c>
      <c r="C60" s="203" t="s">
        <v>388</v>
      </c>
      <c r="D60" s="206" t="s">
        <v>373</v>
      </c>
      <c r="E60" s="56" t="s">
        <v>132</v>
      </c>
      <c r="F60" s="46">
        <v>7752</v>
      </c>
      <c r="G60" s="46">
        <v>3052</v>
      </c>
      <c r="H60" s="46">
        <v>6249</v>
      </c>
      <c r="I60" s="46">
        <v>200</v>
      </c>
      <c r="J60" s="30">
        <f t="shared" ref="J60" si="27">K60+L60</f>
        <v>1963.596</v>
      </c>
      <c r="K60" s="46">
        <v>1963.596</v>
      </c>
      <c r="L60" s="46"/>
      <c r="M60" s="46"/>
      <c r="N60" s="46"/>
      <c r="O60" s="46"/>
      <c r="P60" s="46"/>
    </row>
    <row r="61" spans="1:17" s="77" customFormat="1" ht="24" customHeight="1">
      <c r="A61" s="44"/>
      <c r="B61" s="72" t="s">
        <v>129</v>
      </c>
      <c r="C61" s="209"/>
      <c r="D61" s="210"/>
      <c r="E61" s="75"/>
      <c r="F61" s="62">
        <f>SUM(F62:F63)</f>
        <v>6200</v>
      </c>
      <c r="G61" s="62">
        <f t="shared" ref="G61:O61" si="28">SUM(G62:G63)</f>
        <v>2491</v>
      </c>
      <c r="H61" s="62">
        <f t="shared" si="28"/>
        <v>6120</v>
      </c>
      <c r="I61" s="62">
        <f t="shared" si="28"/>
        <v>1140</v>
      </c>
      <c r="J61" s="62">
        <f t="shared" si="28"/>
        <v>1750.4110000000001</v>
      </c>
      <c r="K61" s="62">
        <f t="shared" si="28"/>
        <v>1637.0619999999999</v>
      </c>
      <c r="L61" s="62">
        <f t="shared" si="28"/>
        <v>113.34899999999999</v>
      </c>
      <c r="M61" s="62">
        <f t="shared" si="28"/>
        <v>0</v>
      </c>
      <c r="N61" s="62">
        <f t="shared" si="28"/>
        <v>0</v>
      </c>
      <c r="O61" s="62">
        <f t="shared" si="28"/>
        <v>0</v>
      </c>
      <c r="P61" s="62"/>
    </row>
    <row r="62" spans="1:17" s="7" customFormat="1" ht="24" customHeight="1">
      <c r="A62" s="44">
        <v>1</v>
      </c>
      <c r="B62" s="60" t="s">
        <v>130</v>
      </c>
      <c r="C62" s="203" t="s">
        <v>382</v>
      </c>
      <c r="D62" s="206" t="s">
        <v>373</v>
      </c>
      <c r="E62" s="56" t="s">
        <v>133</v>
      </c>
      <c r="F62" s="46">
        <v>4650</v>
      </c>
      <c r="G62" s="46">
        <v>1868</v>
      </c>
      <c r="H62" s="46">
        <v>4590</v>
      </c>
      <c r="I62" s="46">
        <v>960</v>
      </c>
      <c r="J62" s="30">
        <f t="shared" ref="J62:J63" si="29">K62+L62</f>
        <v>1147.8420000000001</v>
      </c>
      <c r="K62" s="46">
        <v>1058.643</v>
      </c>
      <c r="L62" s="46">
        <v>89.198999999999998</v>
      </c>
      <c r="M62" s="46"/>
      <c r="N62" s="46"/>
      <c r="O62" s="46"/>
      <c r="P62" s="46"/>
      <c r="Q62" s="39" t="s">
        <v>57</v>
      </c>
    </row>
    <row r="63" spans="1:17" s="7" customFormat="1" ht="24" customHeight="1">
      <c r="A63" s="44">
        <v>2</v>
      </c>
      <c r="B63" s="60" t="s">
        <v>131</v>
      </c>
      <c r="C63" s="203" t="s">
        <v>382</v>
      </c>
      <c r="D63" s="206" t="s">
        <v>373</v>
      </c>
      <c r="E63" s="56" t="s">
        <v>134</v>
      </c>
      <c r="F63" s="46">
        <v>1550</v>
      </c>
      <c r="G63" s="46">
        <v>623</v>
      </c>
      <c r="H63" s="46">
        <v>1530</v>
      </c>
      <c r="I63" s="46">
        <v>180</v>
      </c>
      <c r="J63" s="30">
        <f t="shared" si="29"/>
        <v>602.56899999999996</v>
      </c>
      <c r="K63" s="46">
        <v>578.41899999999998</v>
      </c>
      <c r="L63" s="46">
        <v>24.15</v>
      </c>
      <c r="M63" s="46"/>
      <c r="N63" s="46"/>
      <c r="O63" s="46"/>
      <c r="P63" s="46"/>
      <c r="Q63" s="39" t="s">
        <v>57</v>
      </c>
    </row>
    <row r="64" spans="1:17" s="5" customFormat="1" ht="24" customHeight="1">
      <c r="A64" s="85" t="s">
        <v>25</v>
      </c>
      <c r="B64" s="86" t="s">
        <v>136</v>
      </c>
      <c r="C64" s="191"/>
      <c r="D64" s="191"/>
      <c r="E64" s="87"/>
      <c r="F64" s="88">
        <f>F65+F68</f>
        <v>33500</v>
      </c>
      <c r="G64" s="88">
        <f t="shared" ref="G64:O64" si="30">G65+G68</f>
        <v>8000</v>
      </c>
      <c r="H64" s="88">
        <f t="shared" si="30"/>
        <v>17187</v>
      </c>
      <c r="I64" s="88">
        <f t="shared" si="30"/>
        <v>0</v>
      </c>
      <c r="J64" s="88">
        <f t="shared" si="30"/>
        <v>0</v>
      </c>
      <c r="K64" s="88">
        <f t="shared" si="30"/>
        <v>0</v>
      </c>
      <c r="L64" s="88">
        <f t="shared" si="30"/>
        <v>0</v>
      </c>
      <c r="M64" s="88">
        <f t="shared" si="30"/>
        <v>0</v>
      </c>
      <c r="N64" s="88">
        <f t="shared" si="30"/>
        <v>0</v>
      </c>
      <c r="O64" s="88">
        <f t="shared" si="30"/>
        <v>0</v>
      </c>
      <c r="P64" s="88"/>
    </row>
    <row r="65" spans="1:18" s="7" customFormat="1" ht="24" customHeight="1">
      <c r="A65" s="79">
        <v>1</v>
      </c>
      <c r="B65" s="89" t="s">
        <v>137</v>
      </c>
      <c r="C65" s="192"/>
      <c r="D65" s="192"/>
      <c r="E65" s="45"/>
      <c r="F65" s="71">
        <f>F66</f>
        <v>28000</v>
      </c>
      <c r="G65" s="71">
        <f t="shared" ref="G65:O65" si="31">G66</f>
        <v>6800</v>
      </c>
      <c r="H65" s="71">
        <f t="shared" si="31"/>
        <v>11987</v>
      </c>
      <c r="I65" s="71">
        <f t="shared" si="31"/>
        <v>0</v>
      </c>
      <c r="J65" s="71">
        <f t="shared" si="31"/>
        <v>0</v>
      </c>
      <c r="K65" s="71">
        <f t="shared" si="31"/>
        <v>0</v>
      </c>
      <c r="L65" s="71">
        <f t="shared" si="31"/>
        <v>0</v>
      </c>
      <c r="M65" s="71">
        <f t="shared" si="31"/>
        <v>0</v>
      </c>
      <c r="N65" s="71">
        <f t="shared" si="31"/>
        <v>0</v>
      </c>
      <c r="O65" s="71">
        <f t="shared" si="31"/>
        <v>0</v>
      </c>
      <c r="P65" s="46"/>
    </row>
    <row r="66" spans="1:18" s="7" customFormat="1" ht="24" customHeight="1">
      <c r="A66" s="75"/>
      <c r="B66" s="43" t="s">
        <v>86</v>
      </c>
      <c r="C66" s="189"/>
      <c r="D66" s="189"/>
      <c r="E66" s="45"/>
      <c r="F66" s="63">
        <f>SUM(F67)</f>
        <v>28000</v>
      </c>
      <c r="G66" s="63">
        <f t="shared" ref="G66:O66" si="32">SUM(G67)</f>
        <v>6800</v>
      </c>
      <c r="H66" s="63">
        <f t="shared" si="32"/>
        <v>11987</v>
      </c>
      <c r="I66" s="63">
        <f t="shared" si="32"/>
        <v>0</v>
      </c>
      <c r="J66" s="63">
        <f t="shared" si="32"/>
        <v>0</v>
      </c>
      <c r="K66" s="63">
        <f t="shared" si="32"/>
        <v>0</v>
      </c>
      <c r="L66" s="63">
        <f t="shared" si="32"/>
        <v>0</v>
      </c>
      <c r="M66" s="63">
        <f t="shared" si="32"/>
        <v>0</v>
      </c>
      <c r="N66" s="63">
        <f t="shared" si="32"/>
        <v>0</v>
      </c>
      <c r="O66" s="63">
        <f t="shared" si="32"/>
        <v>0</v>
      </c>
      <c r="P66" s="46"/>
    </row>
    <row r="67" spans="1:18" s="7" customFormat="1" ht="24" customHeight="1">
      <c r="A67" s="90">
        <v>1</v>
      </c>
      <c r="B67" s="60" t="s">
        <v>138</v>
      </c>
      <c r="C67" s="203" t="s">
        <v>375</v>
      </c>
      <c r="D67" s="206">
        <v>2022</v>
      </c>
      <c r="E67" s="56" t="s">
        <v>142</v>
      </c>
      <c r="F67" s="46">
        <v>28000</v>
      </c>
      <c r="G67" s="46">
        <v>6800</v>
      </c>
      <c r="H67" s="46">
        <v>11987</v>
      </c>
      <c r="I67" s="46"/>
      <c r="J67" s="30">
        <f t="shared" ref="J67" si="33">K67+L67</f>
        <v>0</v>
      </c>
      <c r="K67" s="46"/>
      <c r="L67" s="46"/>
      <c r="M67" s="46"/>
      <c r="N67" s="46"/>
      <c r="O67" s="46"/>
      <c r="P67" s="46"/>
      <c r="Q67" s="39" t="s">
        <v>57</v>
      </c>
    </row>
    <row r="68" spans="1:18" s="7" customFormat="1" ht="24" customHeight="1">
      <c r="A68" s="79">
        <v>2</v>
      </c>
      <c r="B68" s="89" t="s">
        <v>139</v>
      </c>
      <c r="C68" s="89"/>
      <c r="D68" s="89"/>
      <c r="E68" s="73"/>
      <c r="F68" s="71">
        <f>F69</f>
        <v>5500</v>
      </c>
      <c r="G68" s="71">
        <f t="shared" ref="G68:O68" si="34">G69</f>
        <v>1200</v>
      </c>
      <c r="H68" s="71">
        <f t="shared" si="34"/>
        <v>5200</v>
      </c>
      <c r="I68" s="71">
        <f t="shared" si="34"/>
        <v>0</v>
      </c>
      <c r="J68" s="71">
        <f t="shared" si="34"/>
        <v>0</v>
      </c>
      <c r="K68" s="71">
        <f t="shared" si="34"/>
        <v>0</v>
      </c>
      <c r="L68" s="71">
        <f t="shared" si="34"/>
        <v>0</v>
      </c>
      <c r="M68" s="71">
        <f t="shared" si="34"/>
        <v>0</v>
      </c>
      <c r="N68" s="71">
        <f t="shared" si="34"/>
        <v>0</v>
      </c>
      <c r="O68" s="71">
        <f t="shared" si="34"/>
        <v>0</v>
      </c>
      <c r="P68" s="46"/>
    </row>
    <row r="69" spans="1:18" s="7" customFormat="1" ht="24" customHeight="1">
      <c r="A69" s="75"/>
      <c r="B69" s="43" t="s">
        <v>126</v>
      </c>
      <c r="C69" s="43"/>
      <c r="D69" s="43"/>
      <c r="E69" s="76"/>
      <c r="F69" s="63">
        <f>SUM(F70:F71)</f>
        <v>5500</v>
      </c>
      <c r="G69" s="63">
        <f t="shared" ref="G69:O69" si="35">SUM(G70:G71)</f>
        <v>1200</v>
      </c>
      <c r="H69" s="63">
        <f t="shared" si="35"/>
        <v>5200</v>
      </c>
      <c r="I69" s="63">
        <f t="shared" si="35"/>
        <v>0</v>
      </c>
      <c r="J69" s="63">
        <f t="shared" si="35"/>
        <v>0</v>
      </c>
      <c r="K69" s="63">
        <f t="shared" si="35"/>
        <v>0</v>
      </c>
      <c r="L69" s="63">
        <f t="shared" si="35"/>
        <v>0</v>
      </c>
      <c r="M69" s="63">
        <f t="shared" si="35"/>
        <v>0</v>
      </c>
      <c r="N69" s="63">
        <f t="shared" si="35"/>
        <v>0</v>
      </c>
      <c r="O69" s="63">
        <f t="shared" si="35"/>
        <v>0</v>
      </c>
      <c r="P69" s="46"/>
    </row>
    <row r="70" spans="1:18" s="7" customFormat="1" ht="24" customHeight="1">
      <c r="A70" s="90">
        <v>1</v>
      </c>
      <c r="B70" s="60" t="s">
        <v>140</v>
      </c>
      <c r="C70" s="203" t="s">
        <v>386</v>
      </c>
      <c r="D70" s="206" t="s">
        <v>373</v>
      </c>
      <c r="E70" s="56" t="s">
        <v>143</v>
      </c>
      <c r="F70" s="46">
        <v>3000</v>
      </c>
      <c r="G70" s="46">
        <v>700</v>
      </c>
      <c r="H70" s="46">
        <v>2850</v>
      </c>
      <c r="I70" s="46"/>
      <c r="J70" s="30">
        <f t="shared" ref="J70:J71" si="36">K70+L70</f>
        <v>0</v>
      </c>
      <c r="K70" s="46"/>
      <c r="L70" s="46"/>
      <c r="M70" s="46"/>
      <c r="N70" s="46"/>
      <c r="O70" s="46"/>
      <c r="P70" s="46"/>
      <c r="Q70" s="39" t="s">
        <v>57</v>
      </c>
    </row>
    <row r="71" spans="1:18" s="7" customFormat="1" ht="24" customHeight="1">
      <c r="A71" s="90">
        <v>2</v>
      </c>
      <c r="B71" s="60" t="s">
        <v>141</v>
      </c>
      <c r="C71" s="203" t="s">
        <v>386</v>
      </c>
      <c r="D71" s="206" t="s">
        <v>373</v>
      </c>
      <c r="E71" s="56" t="s">
        <v>144</v>
      </c>
      <c r="F71" s="46">
        <v>2500</v>
      </c>
      <c r="G71" s="46">
        <v>500</v>
      </c>
      <c r="H71" s="46">
        <v>2350</v>
      </c>
      <c r="I71" s="46"/>
      <c r="J71" s="30">
        <f t="shared" si="36"/>
        <v>0</v>
      </c>
      <c r="K71" s="46"/>
      <c r="L71" s="46"/>
      <c r="M71" s="46"/>
      <c r="N71" s="46"/>
      <c r="O71" s="46"/>
      <c r="P71" s="46"/>
      <c r="Q71" s="117" t="s">
        <v>315</v>
      </c>
    </row>
    <row r="72" spans="1:18" s="7" customFormat="1" ht="25.5">
      <c r="A72" s="91" t="s">
        <v>145</v>
      </c>
      <c r="B72" s="92" t="s">
        <v>146</v>
      </c>
      <c r="C72" s="92"/>
      <c r="D72" s="92"/>
      <c r="E72" s="91"/>
      <c r="F72" s="31">
        <f>F73+F94+F119</f>
        <v>463239.364</v>
      </c>
      <c r="G72" s="31">
        <f t="shared" ref="G72:O72" si="37">G73+G94+G119</f>
        <v>148717</v>
      </c>
      <c r="H72" s="31">
        <f t="shared" si="37"/>
        <v>281316.23699999996</v>
      </c>
      <c r="I72" s="31">
        <f t="shared" si="37"/>
        <v>10569.3485</v>
      </c>
      <c r="J72" s="31">
        <f t="shared" si="37"/>
        <v>35978.984320999996</v>
      </c>
      <c r="K72" s="31">
        <f t="shared" si="37"/>
        <v>32445.623321000003</v>
      </c>
      <c r="L72" s="31">
        <f t="shared" si="37"/>
        <v>3533.3610000000003</v>
      </c>
      <c r="M72" s="31">
        <f t="shared" si="37"/>
        <v>0</v>
      </c>
      <c r="N72" s="31">
        <f t="shared" si="37"/>
        <v>0</v>
      </c>
      <c r="O72" s="31">
        <f t="shared" si="37"/>
        <v>0</v>
      </c>
      <c r="P72" s="31"/>
      <c r="R72" s="7">
        <f>J72/G72*100</f>
        <v>24.19291965343572</v>
      </c>
    </row>
    <row r="73" spans="1:18" s="7" customFormat="1" ht="24" customHeight="1">
      <c r="A73" s="85" t="s">
        <v>22</v>
      </c>
      <c r="B73" s="93" t="s">
        <v>147</v>
      </c>
      <c r="C73" s="93"/>
      <c r="D73" s="93"/>
      <c r="E73" s="94"/>
      <c r="F73" s="88">
        <f>F74+F90</f>
        <v>25863.364000000001</v>
      </c>
      <c r="G73" s="88">
        <f t="shared" ref="G73:O73" si="38">G74+G90</f>
        <v>2487</v>
      </c>
      <c r="H73" s="88">
        <f t="shared" si="38"/>
        <v>23834.198</v>
      </c>
      <c r="I73" s="88">
        <f t="shared" si="38"/>
        <v>0</v>
      </c>
      <c r="J73" s="88">
        <f t="shared" si="38"/>
        <v>955.71199999999999</v>
      </c>
      <c r="K73" s="88">
        <f t="shared" si="38"/>
        <v>955.71199999999999</v>
      </c>
      <c r="L73" s="88">
        <f t="shared" si="38"/>
        <v>0</v>
      </c>
      <c r="M73" s="88">
        <f t="shared" si="38"/>
        <v>0</v>
      </c>
      <c r="N73" s="88">
        <f t="shared" si="38"/>
        <v>0</v>
      </c>
      <c r="O73" s="88">
        <f t="shared" si="38"/>
        <v>0</v>
      </c>
      <c r="P73" s="95"/>
    </row>
    <row r="74" spans="1:18" s="35" customFormat="1" ht="24" customHeight="1">
      <c r="A74" s="59" t="s">
        <v>58</v>
      </c>
      <c r="B74" s="96" t="s">
        <v>148</v>
      </c>
      <c r="C74" s="96"/>
      <c r="D74" s="96"/>
      <c r="E74" s="101"/>
      <c r="F74" s="63">
        <f>SUM(F75:F89)</f>
        <v>21073.364000000001</v>
      </c>
      <c r="G74" s="63">
        <f t="shared" ref="G74:O74" si="39">SUM(G75:G89)</f>
        <v>1437</v>
      </c>
      <c r="H74" s="63">
        <f t="shared" si="39"/>
        <v>20489.012999999999</v>
      </c>
      <c r="I74" s="63">
        <f t="shared" si="39"/>
        <v>0</v>
      </c>
      <c r="J74" s="63">
        <f t="shared" si="39"/>
        <v>188.71199999999999</v>
      </c>
      <c r="K74" s="63">
        <f t="shared" si="39"/>
        <v>188.71199999999999</v>
      </c>
      <c r="L74" s="63">
        <f t="shared" si="39"/>
        <v>0</v>
      </c>
      <c r="M74" s="63">
        <f t="shared" si="39"/>
        <v>0</v>
      </c>
      <c r="N74" s="63">
        <f t="shared" si="39"/>
        <v>0</v>
      </c>
      <c r="O74" s="63">
        <f t="shared" si="39"/>
        <v>0</v>
      </c>
      <c r="P74" s="63"/>
    </row>
    <row r="75" spans="1:18" s="7" customFormat="1" ht="38.25">
      <c r="A75" s="44">
        <v>1</v>
      </c>
      <c r="B75" s="97" t="s">
        <v>149</v>
      </c>
      <c r="C75" s="99" t="s">
        <v>389</v>
      </c>
      <c r="D75" s="99" t="s">
        <v>401</v>
      </c>
      <c r="E75" s="99" t="s">
        <v>168</v>
      </c>
      <c r="F75" s="46">
        <v>1000</v>
      </c>
      <c r="G75" s="46">
        <v>150</v>
      </c>
      <c r="H75" s="46">
        <v>999.56700000000001</v>
      </c>
      <c r="I75" s="46"/>
      <c r="J75" s="30">
        <f t="shared" ref="J75:J89" si="40">K75+L75</f>
        <v>150</v>
      </c>
      <c r="K75" s="46">
        <v>150</v>
      </c>
      <c r="L75" s="46"/>
      <c r="M75" s="46"/>
      <c r="N75" s="46"/>
      <c r="O75" s="46"/>
      <c r="P75" s="46"/>
      <c r="Q75" s="118" t="s">
        <v>57</v>
      </c>
    </row>
    <row r="76" spans="1:18" s="7" customFormat="1" ht="25.5">
      <c r="A76" s="44">
        <v>2</v>
      </c>
      <c r="B76" s="97" t="s">
        <v>150</v>
      </c>
      <c r="C76" s="99" t="s">
        <v>390</v>
      </c>
      <c r="D76" s="99" t="s">
        <v>401</v>
      </c>
      <c r="E76" s="99" t="s">
        <v>169</v>
      </c>
      <c r="F76" s="46">
        <v>950</v>
      </c>
      <c r="G76" s="46">
        <v>50</v>
      </c>
      <c r="H76" s="46">
        <v>929.85</v>
      </c>
      <c r="I76" s="46"/>
      <c r="J76" s="30">
        <f t="shared" si="40"/>
        <v>0</v>
      </c>
      <c r="K76" s="46"/>
      <c r="L76" s="46"/>
      <c r="M76" s="46"/>
      <c r="N76" s="46"/>
      <c r="O76" s="46"/>
      <c r="P76" s="46"/>
      <c r="Q76" s="117" t="s">
        <v>311</v>
      </c>
    </row>
    <row r="77" spans="1:18" s="7" customFormat="1" ht="25.5">
      <c r="A77" s="44">
        <v>3</v>
      </c>
      <c r="B77" s="97" t="s">
        <v>151</v>
      </c>
      <c r="C77" s="99" t="s">
        <v>391</v>
      </c>
      <c r="D77" s="99" t="s">
        <v>401</v>
      </c>
      <c r="E77" s="99" t="s">
        <v>170</v>
      </c>
      <c r="F77" s="46">
        <v>1800</v>
      </c>
      <c r="G77" s="46">
        <v>86</v>
      </c>
      <c r="H77" s="46">
        <v>1789.7529999999999</v>
      </c>
      <c r="I77" s="46"/>
      <c r="J77" s="30">
        <f t="shared" si="40"/>
        <v>0</v>
      </c>
      <c r="K77" s="46"/>
      <c r="L77" s="46"/>
      <c r="M77" s="46"/>
      <c r="N77" s="46"/>
      <c r="O77" s="46"/>
      <c r="P77" s="46"/>
      <c r="Q77" s="117" t="s">
        <v>306</v>
      </c>
    </row>
    <row r="78" spans="1:18" s="7" customFormat="1" ht="25.5">
      <c r="A78" s="44">
        <v>4</v>
      </c>
      <c r="B78" s="97" t="s">
        <v>152</v>
      </c>
      <c r="C78" s="99" t="s">
        <v>392</v>
      </c>
      <c r="D78" s="99" t="s">
        <v>401</v>
      </c>
      <c r="E78" s="99" t="s">
        <v>171</v>
      </c>
      <c r="F78" s="46">
        <v>1786</v>
      </c>
      <c r="G78" s="46">
        <v>136</v>
      </c>
      <c r="H78" s="46">
        <v>1777.9110000000001</v>
      </c>
      <c r="I78" s="46"/>
      <c r="J78" s="30">
        <f t="shared" si="40"/>
        <v>38.712000000000003</v>
      </c>
      <c r="K78" s="46">
        <v>38.712000000000003</v>
      </c>
      <c r="L78" s="46"/>
      <c r="M78" s="46"/>
      <c r="N78" s="46"/>
      <c r="O78" s="46"/>
      <c r="P78" s="46"/>
      <c r="Q78" s="117" t="s">
        <v>312</v>
      </c>
    </row>
    <row r="79" spans="1:18" s="7" customFormat="1" ht="25.5">
      <c r="A79" s="44">
        <v>5</v>
      </c>
      <c r="B79" s="97" t="s">
        <v>153</v>
      </c>
      <c r="C79" s="99" t="s">
        <v>393</v>
      </c>
      <c r="D79" s="99" t="s">
        <v>401</v>
      </c>
      <c r="E79" s="99" t="s">
        <v>172</v>
      </c>
      <c r="F79" s="46">
        <v>636.36400000000003</v>
      </c>
      <c r="G79" s="46">
        <v>40</v>
      </c>
      <c r="H79" s="46">
        <v>620</v>
      </c>
      <c r="I79" s="46"/>
      <c r="J79" s="30">
        <f t="shared" si="40"/>
        <v>0</v>
      </c>
      <c r="K79" s="46"/>
      <c r="L79" s="46"/>
      <c r="M79" s="46"/>
      <c r="N79" s="46"/>
      <c r="O79" s="46"/>
      <c r="P79" s="46"/>
      <c r="Q79" s="117" t="s">
        <v>310</v>
      </c>
    </row>
    <row r="80" spans="1:18" s="7" customFormat="1" ht="25.5">
      <c r="A80" s="44">
        <v>6</v>
      </c>
      <c r="B80" s="97" t="s">
        <v>154</v>
      </c>
      <c r="C80" s="99" t="s">
        <v>394</v>
      </c>
      <c r="D80" s="99" t="s">
        <v>401</v>
      </c>
      <c r="E80" s="99" t="s">
        <v>173</v>
      </c>
      <c r="F80" s="46">
        <v>1800</v>
      </c>
      <c r="G80" s="46">
        <v>86</v>
      </c>
      <c r="H80" s="46">
        <v>1761.932</v>
      </c>
      <c r="I80" s="46"/>
      <c r="J80" s="30">
        <f t="shared" si="40"/>
        <v>0</v>
      </c>
      <c r="K80" s="46"/>
      <c r="L80" s="46"/>
      <c r="M80" s="46"/>
      <c r="N80" s="46"/>
      <c r="O80" s="46"/>
      <c r="P80" s="46"/>
      <c r="Q80" s="117" t="s">
        <v>316</v>
      </c>
    </row>
    <row r="81" spans="1:17" s="7" customFormat="1" ht="25.5">
      <c r="A81" s="44">
        <v>7</v>
      </c>
      <c r="B81" s="97" t="s">
        <v>155</v>
      </c>
      <c r="C81" s="99" t="s">
        <v>395</v>
      </c>
      <c r="D81" s="99" t="s">
        <v>401</v>
      </c>
      <c r="E81" s="99" t="s">
        <v>174</v>
      </c>
      <c r="F81" s="46">
        <v>934</v>
      </c>
      <c r="G81" s="46">
        <v>56</v>
      </c>
      <c r="H81" s="46">
        <v>920</v>
      </c>
      <c r="I81" s="46"/>
      <c r="J81" s="30">
        <f t="shared" si="40"/>
        <v>0</v>
      </c>
      <c r="K81" s="46"/>
      <c r="L81" s="46"/>
      <c r="M81" s="46"/>
      <c r="N81" s="46"/>
      <c r="O81" s="46"/>
      <c r="P81" s="46"/>
      <c r="Q81" s="117" t="s">
        <v>313</v>
      </c>
    </row>
    <row r="82" spans="1:17" s="7" customFormat="1" ht="24" customHeight="1">
      <c r="A82" s="44">
        <v>8</v>
      </c>
      <c r="B82" s="97" t="s">
        <v>156</v>
      </c>
      <c r="C82" s="99" t="s">
        <v>396</v>
      </c>
      <c r="D82" s="99" t="s">
        <v>401</v>
      </c>
      <c r="E82" s="99" t="s">
        <v>175</v>
      </c>
      <c r="F82" s="46">
        <v>1844</v>
      </c>
      <c r="G82" s="46">
        <v>136</v>
      </c>
      <c r="H82" s="46">
        <v>1820</v>
      </c>
      <c r="I82" s="46"/>
      <c r="J82" s="30">
        <f t="shared" si="40"/>
        <v>0</v>
      </c>
      <c r="K82" s="46"/>
      <c r="L82" s="46"/>
      <c r="M82" s="46"/>
      <c r="N82" s="46"/>
      <c r="O82" s="46"/>
      <c r="P82" s="46"/>
      <c r="Q82" s="117" t="s">
        <v>307</v>
      </c>
    </row>
    <row r="83" spans="1:17" s="7" customFormat="1" ht="24" customHeight="1">
      <c r="A83" s="44">
        <v>9</v>
      </c>
      <c r="B83" s="97" t="s">
        <v>157</v>
      </c>
      <c r="C83" s="99" t="s">
        <v>390</v>
      </c>
      <c r="D83" s="99" t="s">
        <v>401</v>
      </c>
      <c r="E83" s="99" t="s">
        <v>176</v>
      </c>
      <c r="F83" s="46">
        <v>926</v>
      </c>
      <c r="G83" s="46">
        <v>36</v>
      </c>
      <c r="H83" s="46">
        <v>920</v>
      </c>
      <c r="I83" s="46"/>
      <c r="J83" s="30">
        <f t="shared" si="40"/>
        <v>0</v>
      </c>
      <c r="K83" s="46"/>
      <c r="L83" s="46"/>
      <c r="M83" s="46"/>
      <c r="N83" s="46"/>
      <c r="O83" s="46"/>
      <c r="P83" s="46"/>
      <c r="Q83" s="117" t="s">
        <v>311</v>
      </c>
    </row>
    <row r="84" spans="1:17" s="7" customFormat="1" ht="25.5">
      <c r="A84" s="44">
        <v>10</v>
      </c>
      <c r="B84" s="97" t="s">
        <v>158</v>
      </c>
      <c r="C84" s="99" t="s">
        <v>397</v>
      </c>
      <c r="D84" s="99" t="s">
        <v>401</v>
      </c>
      <c r="E84" s="99" t="s">
        <v>177</v>
      </c>
      <c r="F84" s="46">
        <v>2800</v>
      </c>
      <c r="G84" s="46">
        <v>135</v>
      </c>
      <c r="H84" s="46">
        <v>2700</v>
      </c>
      <c r="I84" s="46"/>
      <c r="J84" s="30">
        <f t="shared" si="40"/>
        <v>0</v>
      </c>
      <c r="K84" s="46"/>
      <c r="L84" s="46"/>
      <c r="M84" s="46"/>
      <c r="N84" s="46"/>
      <c r="O84" s="46"/>
      <c r="P84" s="46"/>
      <c r="Q84" s="117" t="s">
        <v>309</v>
      </c>
    </row>
    <row r="85" spans="1:17" s="7" customFormat="1" ht="25.5">
      <c r="A85" s="44">
        <v>11</v>
      </c>
      <c r="B85" s="97" t="s">
        <v>159</v>
      </c>
      <c r="C85" s="99" t="s">
        <v>398</v>
      </c>
      <c r="D85" s="99" t="s">
        <v>401</v>
      </c>
      <c r="E85" s="99" t="s">
        <v>178</v>
      </c>
      <c r="F85" s="46">
        <v>765</v>
      </c>
      <c r="G85" s="46">
        <v>155</v>
      </c>
      <c r="H85" s="46">
        <v>760</v>
      </c>
      <c r="I85" s="46"/>
      <c r="J85" s="30">
        <f t="shared" si="40"/>
        <v>0</v>
      </c>
      <c r="K85" s="46"/>
      <c r="L85" s="46"/>
      <c r="M85" s="46"/>
      <c r="N85" s="46"/>
      <c r="O85" s="46"/>
      <c r="P85" s="46"/>
      <c r="Q85" s="117" t="s">
        <v>337</v>
      </c>
    </row>
    <row r="86" spans="1:17" s="7" customFormat="1" ht="25.5">
      <c r="A86" s="44">
        <v>12</v>
      </c>
      <c r="B86" s="97" t="s">
        <v>160</v>
      </c>
      <c r="C86" s="99" t="s">
        <v>393</v>
      </c>
      <c r="D86" s="99" t="s">
        <v>401</v>
      </c>
      <c r="E86" s="99" t="s">
        <v>179</v>
      </c>
      <c r="F86" s="46">
        <v>1300</v>
      </c>
      <c r="G86" s="46">
        <v>50</v>
      </c>
      <c r="H86" s="46">
        <v>1120</v>
      </c>
      <c r="I86" s="46"/>
      <c r="J86" s="30">
        <f t="shared" si="40"/>
        <v>0</v>
      </c>
      <c r="K86" s="46"/>
      <c r="L86" s="46"/>
      <c r="M86" s="46"/>
      <c r="N86" s="46"/>
      <c r="O86" s="46"/>
      <c r="P86" s="46"/>
      <c r="Q86" s="117" t="s">
        <v>310</v>
      </c>
    </row>
    <row r="87" spans="1:17" s="7" customFormat="1" ht="24" customHeight="1">
      <c r="A87" s="44">
        <v>13</v>
      </c>
      <c r="B87" s="98" t="s">
        <v>161</v>
      </c>
      <c r="C87" s="100" t="s">
        <v>395</v>
      </c>
      <c r="D87" s="100" t="s">
        <v>401</v>
      </c>
      <c r="E87" s="100" t="s">
        <v>180</v>
      </c>
      <c r="F87" s="46">
        <v>982</v>
      </c>
      <c r="G87" s="46">
        <v>40</v>
      </c>
      <c r="H87" s="46">
        <v>920</v>
      </c>
      <c r="I87" s="46"/>
      <c r="J87" s="30">
        <f t="shared" si="40"/>
        <v>0</v>
      </c>
      <c r="K87" s="46"/>
      <c r="L87" s="46"/>
      <c r="M87" s="46"/>
      <c r="N87" s="46"/>
      <c r="O87" s="46"/>
      <c r="P87" s="46"/>
      <c r="Q87" s="117" t="s">
        <v>313</v>
      </c>
    </row>
    <row r="88" spans="1:17" s="7" customFormat="1" ht="38.25">
      <c r="A88" s="44">
        <v>14</v>
      </c>
      <c r="B88" s="98" t="s">
        <v>162</v>
      </c>
      <c r="C88" s="100" t="s">
        <v>399</v>
      </c>
      <c r="D88" s="100" t="s">
        <v>401</v>
      </c>
      <c r="E88" s="100" t="s">
        <v>181</v>
      </c>
      <c r="F88" s="46">
        <v>1650</v>
      </c>
      <c r="G88" s="46">
        <v>145</v>
      </c>
      <c r="H88" s="46">
        <v>1600</v>
      </c>
      <c r="I88" s="46"/>
      <c r="J88" s="30">
        <f t="shared" si="40"/>
        <v>0</v>
      </c>
      <c r="K88" s="46"/>
      <c r="L88" s="46"/>
      <c r="M88" s="46"/>
      <c r="N88" s="46"/>
      <c r="O88" s="46"/>
      <c r="P88" s="46"/>
      <c r="Q88" s="117" t="s">
        <v>338</v>
      </c>
    </row>
    <row r="89" spans="1:17" s="7" customFormat="1" ht="25.5">
      <c r="A89" s="44">
        <v>15</v>
      </c>
      <c r="B89" s="97" t="s">
        <v>163</v>
      </c>
      <c r="C89" s="99" t="s">
        <v>400</v>
      </c>
      <c r="D89" s="99" t="s">
        <v>401</v>
      </c>
      <c r="E89" s="99" t="s">
        <v>182</v>
      </c>
      <c r="F89" s="46">
        <v>1900</v>
      </c>
      <c r="G89" s="46">
        <v>136</v>
      </c>
      <c r="H89" s="46">
        <v>1850</v>
      </c>
      <c r="I89" s="46"/>
      <c r="J89" s="30">
        <f t="shared" si="40"/>
        <v>0</v>
      </c>
      <c r="K89" s="46"/>
      <c r="L89" s="46"/>
      <c r="M89" s="46"/>
      <c r="N89" s="46"/>
      <c r="O89" s="46"/>
      <c r="P89" s="46"/>
      <c r="Q89" s="117" t="s">
        <v>339</v>
      </c>
    </row>
    <row r="90" spans="1:17" s="35" customFormat="1" ht="24" customHeight="1">
      <c r="A90" s="59" t="s">
        <v>59</v>
      </c>
      <c r="B90" s="96" t="s">
        <v>164</v>
      </c>
      <c r="C90" s="96"/>
      <c r="D90" s="96"/>
      <c r="E90" s="101"/>
      <c r="F90" s="63">
        <f>SUM(F91:F93)</f>
        <v>4790</v>
      </c>
      <c r="G90" s="63">
        <f t="shared" ref="G90:O90" si="41">SUM(G91:G93)</f>
        <v>1050</v>
      </c>
      <c r="H90" s="63">
        <f t="shared" si="41"/>
        <v>3345.1849999999999</v>
      </c>
      <c r="I90" s="63">
        <f t="shared" si="41"/>
        <v>0</v>
      </c>
      <c r="J90" s="63">
        <f t="shared" si="41"/>
        <v>767</v>
      </c>
      <c r="K90" s="63">
        <f t="shared" si="41"/>
        <v>767</v>
      </c>
      <c r="L90" s="63">
        <f t="shared" si="41"/>
        <v>0</v>
      </c>
      <c r="M90" s="63">
        <f t="shared" si="41"/>
        <v>0</v>
      </c>
      <c r="N90" s="63">
        <f t="shared" si="41"/>
        <v>0</v>
      </c>
      <c r="O90" s="63">
        <f t="shared" si="41"/>
        <v>0</v>
      </c>
      <c r="P90" s="63"/>
    </row>
    <row r="91" spans="1:17" s="7" customFormat="1" ht="24" customHeight="1">
      <c r="A91" s="44">
        <v>1</v>
      </c>
      <c r="B91" s="97" t="s">
        <v>165</v>
      </c>
      <c r="C91" s="99" t="s">
        <v>385</v>
      </c>
      <c r="D91" s="99" t="s">
        <v>374</v>
      </c>
      <c r="E91" s="99" t="s">
        <v>183</v>
      </c>
      <c r="F91" s="46">
        <v>1620</v>
      </c>
      <c r="G91" s="46">
        <v>188</v>
      </c>
      <c r="H91" s="46">
        <v>800</v>
      </c>
      <c r="I91" s="46"/>
      <c r="J91" s="30">
        <f t="shared" ref="J91:J93" si="42">K91+L91</f>
        <v>0</v>
      </c>
      <c r="K91" s="46"/>
      <c r="L91" s="46"/>
      <c r="M91" s="46"/>
      <c r="N91" s="46"/>
      <c r="O91" s="46"/>
      <c r="P91" s="46"/>
      <c r="Q91" s="117" t="s">
        <v>338</v>
      </c>
    </row>
    <row r="92" spans="1:17" s="7" customFormat="1" ht="24" customHeight="1">
      <c r="A92" s="44">
        <v>2</v>
      </c>
      <c r="B92" s="97" t="s">
        <v>166</v>
      </c>
      <c r="C92" s="99" t="s">
        <v>387</v>
      </c>
      <c r="D92" s="99" t="s">
        <v>374</v>
      </c>
      <c r="E92" s="99" t="s">
        <v>184</v>
      </c>
      <c r="F92" s="46">
        <v>670</v>
      </c>
      <c r="G92" s="46">
        <v>95</v>
      </c>
      <c r="H92" s="46">
        <v>358.185</v>
      </c>
      <c r="I92" s="46"/>
      <c r="J92" s="30">
        <f t="shared" si="42"/>
        <v>0</v>
      </c>
      <c r="K92" s="46"/>
      <c r="L92" s="46"/>
      <c r="M92" s="46"/>
      <c r="N92" s="46"/>
      <c r="O92" s="46"/>
      <c r="P92" s="46"/>
      <c r="Q92" s="117" t="s">
        <v>309</v>
      </c>
    </row>
    <row r="93" spans="1:17" s="7" customFormat="1" ht="24" customHeight="1">
      <c r="A93" s="44">
        <v>3</v>
      </c>
      <c r="B93" s="97" t="s">
        <v>167</v>
      </c>
      <c r="C93" s="99" t="s">
        <v>402</v>
      </c>
      <c r="D93" s="99" t="s">
        <v>374</v>
      </c>
      <c r="E93" s="99" t="s">
        <v>185</v>
      </c>
      <c r="F93" s="46">
        <v>2500</v>
      </c>
      <c r="G93" s="46">
        <v>767</v>
      </c>
      <c r="H93" s="46">
        <v>2187</v>
      </c>
      <c r="I93" s="46"/>
      <c r="J93" s="30">
        <f t="shared" si="42"/>
        <v>767</v>
      </c>
      <c r="K93" s="46">
        <v>767</v>
      </c>
      <c r="L93" s="46"/>
      <c r="M93" s="46"/>
      <c r="N93" s="46"/>
      <c r="O93" s="46"/>
      <c r="P93" s="46"/>
      <c r="Q93" s="118" t="s">
        <v>57</v>
      </c>
    </row>
    <row r="94" spans="1:17" s="7" customFormat="1" ht="24" customHeight="1">
      <c r="A94" s="85" t="s">
        <v>25</v>
      </c>
      <c r="B94" s="103" t="s">
        <v>186</v>
      </c>
      <c r="C94" s="193"/>
      <c r="D94" s="193"/>
      <c r="E94" s="94"/>
      <c r="F94" s="88">
        <f>F95</f>
        <v>183947</v>
      </c>
      <c r="G94" s="88">
        <f t="shared" ref="G94:O94" si="43">G95</f>
        <v>53217</v>
      </c>
      <c r="H94" s="88">
        <f t="shared" si="43"/>
        <v>116171.97099999998</v>
      </c>
      <c r="I94" s="88">
        <f t="shared" si="43"/>
        <v>2500</v>
      </c>
      <c r="J94" s="88">
        <f t="shared" si="43"/>
        <v>17711.373</v>
      </c>
      <c r="K94" s="88">
        <f t="shared" si="43"/>
        <v>17006.368000000002</v>
      </c>
      <c r="L94" s="88">
        <f t="shared" si="43"/>
        <v>705.005</v>
      </c>
      <c r="M94" s="88">
        <f t="shared" si="43"/>
        <v>0</v>
      </c>
      <c r="N94" s="88">
        <f t="shared" si="43"/>
        <v>0</v>
      </c>
      <c r="O94" s="88">
        <f t="shared" si="43"/>
        <v>0</v>
      </c>
      <c r="P94" s="95"/>
    </row>
    <row r="95" spans="1:17" s="7" customFormat="1" ht="24" customHeight="1">
      <c r="A95" s="59"/>
      <c r="B95" s="102" t="s">
        <v>188</v>
      </c>
      <c r="C95" s="194"/>
      <c r="D95" s="194"/>
      <c r="E95" s="45"/>
      <c r="F95" s="71">
        <f>F96+F117</f>
        <v>183947</v>
      </c>
      <c r="G95" s="71">
        <f t="shared" ref="G95:O95" si="44">G96+G117</f>
        <v>53217</v>
      </c>
      <c r="H95" s="71">
        <f t="shared" si="44"/>
        <v>116171.97099999998</v>
      </c>
      <c r="I95" s="71">
        <f t="shared" si="44"/>
        <v>2500</v>
      </c>
      <c r="J95" s="71">
        <f t="shared" si="44"/>
        <v>17711.373</v>
      </c>
      <c r="K95" s="71">
        <f t="shared" si="44"/>
        <v>17006.368000000002</v>
      </c>
      <c r="L95" s="71">
        <f t="shared" si="44"/>
        <v>705.005</v>
      </c>
      <c r="M95" s="71">
        <f t="shared" si="44"/>
        <v>0</v>
      </c>
      <c r="N95" s="71">
        <f t="shared" si="44"/>
        <v>0</v>
      </c>
      <c r="O95" s="71">
        <f t="shared" si="44"/>
        <v>0</v>
      </c>
      <c r="P95" s="46"/>
    </row>
    <row r="96" spans="1:17" s="7" customFormat="1" ht="24" customHeight="1">
      <c r="A96" s="59" t="s">
        <v>58</v>
      </c>
      <c r="B96" s="96" t="s">
        <v>126</v>
      </c>
      <c r="C96" s="195"/>
      <c r="D96" s="195"/>
      <c r="E96" s="45"/>
      <c r="F96" s="63">
        <f>SUM(F97:F116)</f>
        <v>182947</v>
      </c>
      <c r="G96" s="63">
        <f t="shared" ref="G96:O96" si="45">SUM(G97:G116)</f>
        <v>52545</v>
      </c>
      <c r="H96" s="63">
        <f t="shared" si="45"/>
        <v>115180.60799999998</v>
      </c>
      <c r="I96" s="63">
        <f t="shared" si="45"/>
        <v>2500</v>
      </c>
      <c r="J96" s="63">
        <f t="shared" si="45"/>
        <v>17102.572</v>
      </c>
      <c r="K96" s="63">
        <f t="shared" si="45"/>
        <v>16397.567000000003</v>
      </c>
      <c r="L96" s="63">
        <f t="shared" si="45"/>
        <v>705.005</v>
      </c>
      <c r="M96" s="63">
        <f t="shared" si="45"/>
        <v>0</v>
      </c>
      <c r="N96" s="63">
        <f t="shared" si="45"/>
        <v>0</v>
      </c>
      <c r="O96" s="63">
        <f t="shared" si="45"/>
        <v>0</v>
      </c>
      <c r="P96" s="46"/>
    </row>
    <row r="97" spans="1:17" s="7" customFormat="1" ht="24" customHeight="1">
      <c r="A97" s="44">
        <v>1</v>
      </c>
      <c r="B97" s="97" t="s">
        <v>189</v>
      </c>
      <c r="C97" s="99" t="s">
        <v>403</v>
      </c>
      <c r="D97" s="99" t="s">
        <v>373</v>
      </c>
      <c r="E97" s="99" t="s">
        <v>206</v>
      </c>
      <c r="F97" s="46">
        <v>20000</v>
      </c>
      <c r="G97" s="46">
        <v>5809</v>
      </c>
      <c r="H97" s="46">
        <v>18320</v>
      </c>
      <c r="I97" s="46">
        <v>400</v>
      </c>
      <c r="J97" s="30">
        <f t="shared" ref="J97:J116" si="46">K97+L97</f>
        <v>5762.7150000000001</v>
      </c>
      <c r="K97" s="46">
        <v>5180.92</v>
      </c>
      <c r="L97" s="46">
        <v>581.79499999999996</v>
      </c>
      <c r="M97" s="46"/>
      <c r="N97" s="46"/>
      <c r="O97" s="46"/>
      <c r="P97" s="46"/>
      <c r="Q97" s="118" t="s">
        <v>57</v>
      </c>
    </row>
    <row r="98" spans="1:17" s="7" customFormat="1" ht="24" customHeight="1">
      <c r="A98" s="44">
        <v>2</v>
      </c>
      <c r="B98" s="97" t="s">
        <v>190</v>
      </c>
      <c r="C98" s="99" t="s">
        <v>404</v>
      </c>
      <c r="D98" s="99" t="s">
        <v>373</v>
      </c>
      <c r="E98" s="99" t="s">
        <v>207</v>
      </c>
      <c r="F98" s="46">
        <v>35000</v>
      </c>
      <c r="G98" s="46">
        <v>12047</v>
      </c>
      <c r="H98" s="46">
        <v>24000</v>
      </c>
      <c r="I98" s="46">
        <v>1000</v>
      </c>
      <c r="J98" s="30">
        <f t="shared" si="46"/>
        <v>4928</v>
      </c>
      <c r="K98" s="46">
        <v>4928</v>
      </c>
      <c r="L98" s="46"/>
      <c r="M98" s="46"/>
      <c r="N98" s="46"/>
      <c r="O98" s="46"/>
      <c r="P98" s="46"/>
      <c r="Q98" s="118" t="s">
        <v>57</v>
      </c>
    </row>
    <row r="99" spans="1:17" s="7" customFormat="1" ht="24" customHeight="1">
      <c r="A99" s="44">
        <v>3</v>
      </c>
      <c r="B99" s="97" t="s">
        <v>191</v>
      </c>
      <c r="C99" s="99" t="s">
        <v>405</v>
      </c>
      <c r="D99" s="99" t="s">
        <v>373</v>
      </c>
      <c r="E99" s="99" t="s">
        <v>208</v>
      </c>
      <c r="F99" s="46">
        <v>35000</v>
      </c>
      <c r="G99" s="46">
        <v>16850</v>
      </c>
      <c r="H99" s="46">
        <v>3461</v>
      </c>
      <c r="I99" s="46"/>
      <c r="J99" s="30">
        <f t="shared" si="46"/>
        <v>0</v>
      </c>
      <c r="K99" s="46"/>
      <c r="L99" s="46"/>
      <c r="M99" s="46"/>
      <c r="N99" s="46"/>
      <c r="O99" s="46"/>
      <c r="P99" s="46"/>
      <c r="Q99" s="118" t="s">
        <v>57</v>
      </c>
    </row>
    <row r="100" spans="1:17" s="7" customFormat="1" ht="24" customHeight="1">
      <c r="A100" s="44">
        <v>4</v>
      </c>
      <c r="B100" s="97" t="s">
        <v>192</v>
      </c>
      <c r="C100" s="99" t="s">
        <v>406</v>
      </c>
      <c r="D100" s="99" t="s">
        <v>373</v>
      </c>
      <c r="E100" s="99" t="s">
        <v>209</v>
      </c>
      <c r="F100" s="46">
        <v>4556</v>
      </c>
      <c r="G100" s="46">
        <v>934</v>
      </c>
      <c r="H100" s="46">
        <v>4240</v>
      </c>
      <c r="I100" s="46"/>
      <c r="J100" s="30">
        <f t="shared" si="46"/>
        <v>263.36400000000003</v>
      </c>
      <c r="K100" s="46">
        <v>172.36500000000001</v>
      </c>
      <c r="L100" s="46">
        <v>90.998999999999995</v>
      </c>
      <c r="M100" s="46"/>
      <c r="N100" s="46"/>
      <c r="O100" s="46"/>
      <c r="P100" s="46"/>
      <c r="Q100" s="118" t="s">
        <v>57</v>
      </c>
    </row>
    <row r="101" spans="1:17" s="7" customFormat="1" ht="24" customHeight="1">
      <c r="A101" s="44">
        <v>5</v>
      </c>
      <c r="B101" s="97" t="s">
        <v>193</v>
      </c>
      <c r="C101" s="99" t="s">
        <v>406</v>
      </c>
      <c r="D101" s="99" t="s">
        <v>373</v>
      </c>
      <c r="E101" s="99" t="s">
        <v>210</v>
      </c>
      <c r="F101" s="46">
        <v>4000</v>
      </c>
      <c r="G101" s="46">
        <v>762</v>
      </c>
      <c r="H101" s="46">
        <v>3957</v>
      </c>
      <c r="I101" s="46"/>
      <c r="J101" s="30">
        <f t="shared" si="46"/>
        <v>762</v>
      </c>
      <c r="K101" s="46">
        <v>762</v>
      </c>
      <c r="L101" s="46"/>
      <c r="M101" s="46"/>
      <c r="N101" s="46"/>
      <c r="O101" s="46"/>
      <c r="P101" s="46"/>
      <c r="Q101" s="118" t="s">
        <v>57</v>
      </c>
    </row>
    <row r="102" spans="1:17" s="7" customFormat="1" ht="24" customHeight="1">
      <c r="A102" s="44">
        <v>6</v>
      </c>
      <c r="B102" s="97" t="s">
        <v>194</v>
      </c>
      <c r="C102" s="99" t="s">
        <v>387</v>
      </c>
      <c r="D102" s="99" t="s">
        <v>373</v>
      </c>
      <c r="E102" s="99" t="s">
        <v>211</v>
      </c>
      <c r="F102" s="46">
        <v>5400</v>
      </c>
      <c r="G102" s="46">
        <v>1048</v>
      </c>
      <c r="H102" s="46">
        <v>4996.6809999999996</v>
      </c>
      <c r="I102" s="46"/>
      <c r="J102" s="30">
        <f t="shared" si="46"/>
        <v>1048</v>
      </c>
      <c r="K102" s="46">
        <v>1048</v>
      </c>
      <c r="L102" s="46"/>
      <c r="M102" s="46"/>
      <c r="N102" s="46"/>
      <c r="O102" s="46"/>
      <c r="P102" s="46"/>
      <c r="Q102" s="118" t="s">
        <v>57</v>
      </c>
    </row>
    <row r="103" spans="1:17" s="7" customFormat="1" ht="24" customHeight="1">
      <c r="A103" s="44">
        <v>7</v>
      </c>
      <c r="B103" s="97" t="s">
        <v>195</v>
      </c>
      <c r="C103" s="99" t="s">
        <v>406</v>
      </c>
      <c r="D103" s="99" t="s">
        <v>373</v>
      </c>
      <c r="E103" s="99" t="s">
        <v>212</v>
      </c>
      <c r="F103" s="46">
        <v>5000</v>
      </c>
      <c r="G103" s="46">
        <v>952</v>
      </c>
      <c r="H103" s="46">
        <v>4940</v>
      </c>
      <c r="I103" s="46"/>
      <c r="J103" s="30">
        <f t="shared" si="46"/>
        <v>952</v>
      </c>
      <c r="K103" s="46">
        <v>952</v>
      </c>
      <c r="L103" s="46"/>
      <c r="M103" s="46"/>
      <c r="N103" s="46"/>
      <c r="O103" s="46"/>
      <c r="P103" s="46"/>
      <c r="Q103" s="118" t="s">
        <v>57</v>
      </c>
    </row>
    <row r="104" spans="1:17" s="7" customFormat="1" ht="24" customHeight="1">
      <c r="A104" s="44">
        <v>8</v>
      </c>
      <c r="B104" s="97" t="s">
        <v>196</v>
      </c>
      <c r="C104" s="99" t="s">
        <v>407</v>
      </c>
      <c r="D104" s="99" t="s">
        <v>373</v>
      </c>
      <c r="E104" s="99" t="s">
        <v>213</v>
      </c>
      <c r="F104" s="46">
        <v>24841</v>
      </c>
      <c r="G104" s="46">
        <v>7003</v>
      </c>
      <c r="H104" s="46">
        <v>14300</v>
      </c>
      <c r="I104" s="46">
        <v>1000</v>
      </c>
      <c r="J104" s="30">
        <f t="shared" si="46"/>
        <v>1167.4939999999999</v>
      </c>
      <c r="K104" s="46">
        <v>1167.4939999999999</v>
      </c>
      <c r="L104" s="46"/>
      <c r="M104" s="46"/>
      <c r="N104" s="46"/>
      <c r="O104" s="46"/>
      <c r="P104" s="46"/>
      <c r="Q104" s="118" t="s">
        <v>57</v>
      </c>
    </row>
    <row r="105" spans="1:17" s="7" customFormat="1" ht="24" customHeight="1">
      <c r="A105" s="44">
        <v>9</v>
      </c>
      <c r="B105" s="97" t="s">
        <v>197</v>
      </c>
      <c r="C105" s="99" t="s">
        <v>387</v>
      </c>
      <c r="D105" s="99" t="s">
        <v>373</v>
      </c>
      <c r="E105" s="99" t="s">
        <v>214</v>
      </c>
      <c r="F105" s="46">
        <v>4000</v>
      </c>
      <c r="G105" s="46">
        <v>762</v>
      </c>
      <c r="H105" s="46">
        <v>3823.92</v>
      </c>
      <c r="I105" s="46"/>
      <c r="J105" s="30">
        <f t="shared" si="46"/>
        <v>762</v>
      </c>
      <c r="K105" s="46">
        <v>762</v>
      </c>
      <c r="L105" s="46"/>
      <c r="M105" s="46"/>
      <c r="N105" s="46"/>
      <c r="O105" s="46"/>
      <c r="P105" s="46"/>
      <c r="Q105" s="118" t="s">
        <v>57</v>
      </c>
    </row>
    <row r="106" spans="1:17" s="7" customFormat="1" ht="24" customHeight="1">
      <c r="A106" s="44">
        <v>10</v>
      </c>
      <c r="B106" s="97" t="s">
        <v>198</v>
      </c>
      <c r="C106" s="99" t="s">
        <v>406</v>
      </c>
      <c r="D106" s="99" t="s">
        <v>373</v>
      </c>
      <c r="E106" s="99" t="s">
        <v>215</v>
      </c>
      <c r="F106" s="46">
        <v>1500</v>
      </c>
      <c r="G106" s="46">
        <v>436</v>
      </c>
      <c r="H106" s="46">
        <v>928</v>
      </c>
      <c r="I106" s="46"/>
      <c r="J106" s="30">
        <f t="shared" si="46"/>
        <v>0</v>
      </c>
      <c r="K106" s="46"/>
      <c r="L106" s="46"/>
      <c r="M106" s="46"/>
      <c r="N106" s="46"/>
      <c r="O106" s="46"/>
      <c r="P106" s="46"/>
      <c r="Q106" s="118" t="s">
        <v>57</v>
      </c>
    </row>
    <row r="107" spans="1:17" s="7" customFormat="1" ht="24" customHeight="1">
      <c r="A107" s="44">
        <v>11</v>
      </c>
      <c r="B107" s="97" t="s">
        <v>108</v>
      </c>
      <c r="C107" s="99" t="s">
        <v>384</v>
      </c>
      <c r="D107" s="99" t="s">
        <v>373</v>
      </c>
      <c r="E107" s="99" t="s">
        <v>117</v>
      </c>
      <c r="F107" s="46">
        <v>6000</v>
      </c>
      <c r="G107" s="46">
        <v>340</v>
      </c>
      <c r="H107" s="46">
        <v>1242.1590000000001</v>
      </c>
      <c r="I107" s="46"/>
      <c r="J107" s="30">
        <f t="shared" si="46"/>
        <v>0</v>
      </c>
      <c r="K107" s="46"/>
      <c r="L107" s="46"/>
      <c r="M107" s="46"/>
      <c r="N107" s="46"/>
      <c r="O107" s="46"/>
      <c r="P107" s="46"/>
      <c r="Q107" s="118" t="s">
        <v>57</v>
      </c>
    </row>
    <row r="108" spans="1:17" s="7" customFormat="1" ht="24" customHeight="1">
      <c r="A108" s="44">
        <v>12</v>
      </c>
      <c r="B108" s="97" t="s">
        <v>109</v>
      </c>
      <c r="C108" s="99" t="s">
        <v>384</v>
      </c>
      <c r="D108" s="99" t="s">
        <v>373</v>
      </c>
      <c r="E108" s="99" t="s">
        <v>118</v>
      </c>
      <c r="F108" s="46">
        <v>4000</v>
      </c>
      <c r="G108" s="46">
        <v>971</v>
      </c>
      <c r="H108" s="46">
        <v>1502.893</v>
      </c>
      <c r="I108" s="46">
        <v>100</v>
      </c>
      <c r="J108" s="30">
        <f t="shared" si="46"/>
        <v>0</v>
      </c>
      <c r="K108" s="46"/>
      <c r="L108" s="46"/>
      <c r="M108" s="46"/>
      <c r="N108" s="46"/>
      <c r="O108" s="46"/>
      <c r="P108" s="46"/>
      <c r="Q108" s="118" t="s">
        <v>57</v>
      </c>
    </row>
    <row r="109" spans="1:17" s="7" customFormat="1" ht="34.5" customHeight="1">
      <c r="A109" s="44">
        <v>13</v>
      </c>
      <c r="B109" s="97" t="s">
        <v>110</v>
      </c>
      <c r="C109" s="99" t="s">
        <v>371</v>
      </c>
      <c r="D109" s="99" t="s">
        <v>373</v>
      </c>
      <c r="E109" s="99" t="s">
        <v>119</v>
      </c>
      <c r="F109" s="46">
        <v>7000</v>
      </c>
      <c r="G109" s="46">
        <v>443</v>
      </c>
      <c r="H109" s="46">
        <v>6800</v>
      </c>
      <c r="I109" s="46"/>
      <c r="J109" s="30">
        <f t="shared" si="46"/>
        <v>442.99999999999994</v>
      </c>
      <c r="K109" s="46">
        <v>410.78899999999993</v>
      </c>
      <c r="L109" s="46">
        <v>32.210999999999999</v>
      </c>
      <c r="M109" s="46"/>
      <c r="N109" s="46"/>
      <c r="O109" s="46"/>
      <c r="P109" s="46"/>
      <c r="Q109" s="118" t="s">
        <v>57</v>
      </c>
    </row>
    <row r="110" spans="1:17" s="7" customFormat="1" ht="24" customHeight="1">
      <c r="A110" s="44">
        <v>14</v>
      </c>
      <c r="B110" s="97" t="s">
        <v>111</v>
      </c>
      <c r="C110" s="99" t="s">
        <v>371</v>
      </c>
      <c r="D110" s="99" t="s">
        <v>373</v>
      </c>
      <c r="E110" s="99" t="s">
        <v>120</v>
      </c>
      <c r="F110" s="46">
        <v>6000</v>
      </c>
      <c r="G110" s="46">
        <v>252</v>
      </c>
      <c r="H110" s="46">
        <v>5900</v>
      </c>
      <c r="I110" s="46"/>
      <c r="J110" s="30">
        <f t="shared" si="46"/>
        <v>252</v>
      </c>
      <c r="K110" s="46">
        <v>252</v>
      </c>
      <c r="L110" s="46"/>
      <c r="M110" s="46"/>
      <c r="N110" s="46"/>
      <c r="O110" s="46"/>
      <c r="P110" s="46"/>
      <c r="Q110" s="118" t="s">
        <v>57</v>
      </c>
    </row>
    <row r="111" spans="1:17" s="7" customFormat="1" ht="24" customHeight="1">
      <c r="A111" s="44">
        <v>15</v>
      </c>
      <c r="B111" s="97" t="s">
        <v>199</v>
      </c>
      <c r="C111" s="99" t="s">
        <v>408</v>
      </c>
      <c r="D111" s="99" t="s">
        <v>373</v>
      </c>
      <c r="E111" s="99" t="s">
        <v>216</v>
      </c>
      <c r="F111" s="46">
        <v>2000</v>
      </c>
      <c r="G111" s="46">
        <v>381</v>
      </c>
      <c r="H111" s="46">
        <v>1967.424</v>
      </c>
      <c r="I111" s="46"/>
      <c r="J111" s="30">
        <f t="shared" si="46"/>
        <v>380.99900000000002</v>
      </c>
      <c r="K111" s="46">
        <v>380.99900000000002</v>
      </c>
      <c r="L111" s="46"/>
      <c r="M111" s="46"/>
      <c r="N111" s="46"/>
      <c r="O111" s="46"/>
      <c r="P111" s="46"/>
      <c r="Q111" s="117" t="s">
        <v>337</v>
      </c>
    </row>
    <row r="112" spans="1:17" s="7" customFormat="1" ht="24" customHeight="1">
      <c r="A112" s="44">
        <v>16</v>
      </c>
      <c r="B112" s="97" t="s">
        <v>200</v>
      </c>
      <c r="C112" s="99" t="s">
        <v>406</v>
      </c>
      <c r="D112" s="99" t="s">
        <v>373</v>
      </c>
      <c r="E112" s="99" t="s">
        <v>217</v>
      </c>
      <c r="F112" s="46">
        <v>4000</v>
      </c>
      <c r="G112" s="46">
        <v>767</v>
      </c>
      <c r="H112" s="46">
        <v>3666</v>
      </c>
      <c r="I112" s="46"/>
      <c r="J112" s="30">
        <f t="shared" si="46"/>
        <v>0</v>
      </c>
      <c r="K112" s="46"/>
      <c r="L112" s="46"/>
      <c r="M112" s="46"/>
      <c r="N112" s="46"/>
      <c r="O112" s="46"/>
      <c r="P112" s="46"/>
      <c r="Q112" s="117" t="s">
        <v>338</v>
      </c>
    </row>
    <row r="113" spans="1:17" s="7" customFormat="1" ht="24" customHeight="1">
      <c r="A113" s="44">
        <v>17</v>
      </c>
      <c r="B113" s="97" t="s">
        <v>201</v>
      </c>
      <c r="C113" s="99" t="s">
        <v>397</v>
      </c>
      <c r="D113" s="99" t="s">
        <v>373</v>
      </c>
      <c r="E113" s="99" t="s">
        <v>218</v>
      </c>
      <c r="F113" s="46">
        <v>2000</v>
      </c>
      <c r="G113" s="46">
        <v>381</v>
      </c>
      <c r="H113" s="46">
        <v>1996.549</v>
      </c>
      <c r="I113" s="46"/>
      <c r="J113" s="30">
        <f t="shared" si="46"/>
        <v>381</v>
      </c>
      <c r="K113" s="46">
        <v>381</v>
      </c>
      <c r="L113" s="46"/>
      <c r="M113" s="46"/>
      <c r="N113" s="46"/>
      <c r="O113" s="46"/>
      <c r="P113" s="46"/>
      <c r="Q113" s="117" t="s">
        <v>309</v>
      </c>
    </row>
    <row r="114" spans="1:17" s="7" customFormat="1" ht="24" customHeight="1">
      <c r="A114" s="44">
        <v>18</v>
      </c>
      <c r="B114" s="97" t="s">
        <v>202</v>
      </c>
      <c r="C114" s="99" t="s">
        <v>409</v>
      </c>
      <c r="D114" s="99" t="s">
        <v>373</v>
      </c>
      <c r="E114" s="99" t="s">
        <v>219</v>
      </c>
      <c r="F114" s="46">
        <v>3150</v>
      </c>
      <c r="G114" s="46">
        <v>605</v>
      </c>
      <c r="H114" s="46">
        <v>3122.7950000000001</v>
      </c>
      <c r="I114" s="46"/>
      <c r="J114" s="30">
        <f t="shared" si="46"/>
        <v>0</v>
      </c>
      <c r="K114" s="46"/>
      <c r="L114" s="46"/>
      <c r="M114" s="46"/>
      <c r="N114" s="46"/>
      <c r="O114" s="46"/>
      <c r="P114" s="46"/>
      <c r="Q114" s="117" t="s">
        <v>337</v>
      </c>
    </row>
    <row r="115" spans="1:17" s="7" customFormat="1" ht="24" customHeight="1">
      <c r="A115" s="44">
        <v>19</v>
      </c>
      <c r="B115" s="97" t="s">
        <v>203</v>
      </c>
      <c r="C115" s="99" t="s">
        <v>406</v>
      </c>
      <c r="D115" s="99" t="s">
        <v>373</v>
      </c>
      <c r="E115" s="99" t="s">
        <v>220</v>
      </c>
      <c r="F115" s="46">
        <v>5000</v>
      </c>
      <c r="G115" s="46">
        <v>954</v>
      </c>
      <c r="H115" s="46">
        <v>1801.9190000000001</v>
      </c>
      <c r="I115" s="46"/>
      <c r="J115" s="30">
        <f t="shared" si="46"/>
        <v>0</v>
      </c>
      <c r="K115" s="46"/>
      <c r="L115" s="46"/>
      <c r="M115" s="46"/>
      <c r="N115" s="46"/>
      <c r="O115" s="46"/>
      <c r="P115" s="46"/>
      <c r="Q115" s="117" t="s">
        <v>338</v>
      </c>
    </row>
    <row r="116" spans="1:17" s="7" customFormat="1" ht="24" customHeight="1">
      <c r="A116" s="44">
        <v>20</v>
      </c>
      <c r="B116" s="97" t="s">
        <v>204</v>
      </c>
      <c r="C116" s="99" t="s">
        <v>397</v>
      </c>
      <c r="D116" s="99" t="s">
        <v>373</v>
      </c>
      <c r="E116" s="99" t="s">
        <v>221</v>
      </c>
      <c r="F116" s="46">
        <v>4500</v>
      </c>
      <c r="G116" s="46">
        <v>848</v>
      </c>
      <c r="H116" s="46">
        <v>4214.268</v>
      </c>
      <c r="I116" s="46"/>
      <c r="J116" s="30">
        <f t="shared" si="46"/>
        <v>0</v>
      </c>
      <c r="K116" s="46"/>
      <c r="L116" s="46"/>
      <c r="M116" s="46"/>
      <c r="N116" s="46"/>
      <c r="O116" s="46"/>
      <c r="P116" s="46"/>
      <c r="Q116" s="117" t="s">
        <v>309</v>
      </c>
    </row>
    <row r="117" spans="1:17" s="7" customFormat="1" ht="24" customHeight="1">
      <c r="A117" s="59" t="s">
        <v>59</v>
      </c>
      <c r="B117" s="96" t="s">
        <v>164</v>
      </c>
      <c r="C117" s="96"/>
      <c r="D117" s="96"/>
      <c r="E117" s="101"/>
      <c r="F117" s="63">
        <f>SUM(F118)</f>
        <v>1000</v>
      </c>
      <c r="G117" s="63">
        <f t="shared" ref="G117:H117" si="47">SUM(G118)</f>
        <v>672</v>
      </c>
      <c r="H117" s="63">
        <f t="shared" si="47"/>
        <v>991.36300000000006</v>
      </c>
      <c r="I117" s="63">
        <f t="shared" ref="I117:O117" si="48">SUM(I118)</f>
        <v>0</v>
      </c>
      <c r="J117" s="63">
        <f t="shared" si="48"/>
        <v>608.80100000000004</v>
      </c>
      <c r="K117" s="63">
        <f t="shared" si="48"/>
        <v>608.80100000000004</v>
      </c>
      <c r="L117" s="63">
        <f t="shared" si="48"/>
        <v>0</v>
      </c>
      <c r="M117" s="63">
        <f t="shared" si="48"/>
        <v>0</v>
      </c>
      <c r="N117" s="63">
        <f t="shared" si="48"/>
        <v>0</v>
      </c>
      <c r="O117" s="63">
        <f t="shared" si="48"/>
        <v>0</v>
      </c>
      <c r="P117" s="46"/>
    </row>
    <row r="118" spans="1:17" s="7" customFormat="1" ht="24" customHeight="1">
      <c r="A118" s="44">
        <v>1</v>
      </c>
      <c r="B118" s="97" t="s">
        <v>205</v>
      </c>
      <c r="C118" s="99" t="s">
        <v>397</v>
      </c>
      <c r="D118" s="99" t="s">
        <v>383</v>
      </c>
      <c r="E118" s="99" t="s">
        <v>222</v>
      </c>
      <c r="F118" s="46">
        <v>1000</v>
      </c>
      <c r="G118" s="46">
        <v>672</v>
      </c>
      <c r="H118" s="46">
        <v>991.36300000000006</v>
      </c>
      <c r="I118" s="46"/>
      <c r="J118" s="30">
        <f t="shared" ref="J118" si="49">K118+L118</f>
        <v>608.80100000000004</v>
      </c>
      <c r="K118" s="46">
        <v>608.80100000000004</v>
      </c>
      <c r="L118" s="46"/>
      <c r="M118" s="46"/>
      <c r="N118" s="46"/>
      <c r="O118" s="46"/>
      <c r="P118" s="46"/>
      <c r="Q118" s="117" t="s">
        <v>309</v>
      </c>
    </row>
    <row r="119" spans="1:17" s="7" customFormat="1" ht="24" customHeight="1">
      <c r="A119" s="85" t="s">
        <v>26</v>
      </c>
      <c r="B119" s="103" t="s">
        <v>223</v>
      </c>
      <c r="C119" s="193"/>
      <c r="D119" s="193"/>
      <c r="E119" s="94"/>
      <c r="F119" s="88">
        <f>F120+F125+F129+F131+F158+F166+F175</f>
        <v>253429</v>
      </c>
      <c r="G119" s="88">
        <f t="shared" ref="G119:O119" si="50">G120+G125+G129+G131+G158+G166+G175</f>
        <v>93013</v>
      </c>
      <c r="H119" s="88">
        <f t="shared" si="50"/>
        <v>141310.068</v>
      </c>
      <c r="I119" s="88">
        <f t="shared" si="50"/>
        <v>8069.3485000000001</v>
      </c>
      <c r="J119" s="88">
        <f t="shared" si="50"/>
        <v>17311.899320999997</v>
      </c>
      <c r="K119" s="88">
        <f t="shared" si="50"/>
        <v>14483.543321000001</v>
      </c>
      <c r="L119" s="88">
        <f t="shared" si="50"/>
        <v>2828.3560000000002</v>
      </c>
      <c r="M119" s="88">
        <f t="shared" si="50"/>
        <v>0</v>
      </c>
      <c r="N119" s="88">
        <f t="shared" si="50"/>
        <v>0</v>
      </c>
      <c r="O119" s="88">
        <f t="shared" si="50"/>
        <v>0</v>
      </c>
      <c r="P119" s="95"/>
    </row>
    <row r="120" spans="1:17" s="107" customFormat="1" ht="24" customHeight="1">
      <c r="A120" s="108"/>
      <c r="B120" s="109" t="s">
        <v>187</v>
      </c>
      <c r="C120" s="196"/>
      <c r="D120" s="196"/>
      <c r="E120" s="110"/>
      <c r="F120" s="116">
        <f>F121+F124</f>
        <v>4973</v>
      </c>
      <c r="G120" s="116">
        <f t="shared" ref="G120:O120" si="51">G121+G124</f>
        <v>2175</v>
      </c>
      <c r="H120" s="116">
        <f t="shared" si="51"/>
        <v>2250</v>
      </c>
      <c r="I120" s="116">
        <f t="shared" si="51"/>
        <v>0</v>
      </c>
      <c r="J120" s="116">
        <f t="shared" si="51"/>
        <v>0</v>
      </c>
      <c r="K120" s="116">
        <f t="shared" si="51"/>
        <v>0</v>
      </c>
      <c r="L120" s="116">
        <f t="shared" si="51"/>
        <v>0</v>
      </c>
      <c r="M120" s="116">
        <f t="shared" si="51"/>
        <v>0</v>
      </c>
      <c r="N120" s="116">
        <f t="shared" si="51"/>
        <v>0</v>
      </c>
      <c r="O120" s="116">
        <f t="shared" si="51"/>
        <v>0</v>
      </c>
      <c r="P120" s="111"/>
    </row>
    <row r="121" spans="1:17" s="7" customFormat="1" ht="24" customHeight="1">
      <c r="A121" s="59" t="s">
        <v>58</v>
      </c>
      <c r="B121" s="96" t="s">
        <v>164</v>
      </c>
      <c r="C121" s="195"/>
      <c r="D121" s="195"/>
      <c r="E121" s="45"/>
      <c r="F121" s="63">
        <f>SUM(F122:F123)</f>
        <v>4973</v>
      </c>
      <c r="G121" s="63">
        <f t="shared" ref="G121:O121" si="52">SUM(G122:G123)</f>
        <v>1113</v>
      </c>
      <c r="H121" s="63">
        <f t="shared" si="52"/>
        <v>2250</v>
      </c>
      <c r="I121" s="63">
        <f t="shared" si="52"/>
        <v>0</v>
      </c>
      <c r="J121" s="63">
        <f t="shared" si="52"/>
        <v>0</v>
      </c>
      <c r="K121" s="63">
        <f t="shared" si="52"/>
        <v>0</v>
      </c>
      <c r="L121" s="63">
        <f t="shared" si="52"/>
        <v>0</v>
      </c>
      <c r="M121" s="63">
        <f t="shared" si="52"/>
        <v>0</v>
      </c>
      <c r="N121" s="63">
        <f t="shared" si="52"/>
        <v>0</v>
      </c>
      <c r="O121" s="63">
        <f t="shared" si="52"/>
        <v>0</v>
      </c>
      <c r="P121" s="46"/>
    </row>
    <row r="122" spans="1:17" s="7" customFormat="1" ht="24" customHeight="1">
      <c r="A122" s="44">
        <v>1</v>
      </c>
      <c r="B122" s="98" t="s">
        <v>224</v>
      </c>
      <c r="C122" s="100" t="s">
        <v>387</v>
      </c>
      <c r="D122" s="100" t="s">
        <v>383</v>
      </c>
      <c r="E122" s="100" t="s">
        <v>279</v>
      </c>
      <c r="F122" s="46">
        <v>2000</v>
      </c>
      <c r="G122" s="46">
        <v>80</v>
      </c>
      <c r="H122" s="46">
        <v>1500</v>
      </c>
      <c r="I122" s="46"/>
      <c r="J122" s="30">
        <f t="shared" ref="J122:J124" si="53">K122+L122</f>
        <v>0</v>
      </c>
      <c r="K122" s="46"/>
      <c r="L122" s="46"/>
      <c r="M122" s="46"/>
      <c r="N122" s="46"/>
      <c r="O122" s="46"/>
      <c r="P122" s="46"/>
      <c r="Q122" s="39" t="s">
        <v>57</v>
      </c>
    </row>
    <row r="123" spans="1:17" s="7" customFormat="1" ht="24" customHeight="1">
      <c r="A123" s="44">
        <v>2</v>
      </c>
      <c r="B123" s="98" t="s">
        <v>225</v>
      </c>
      <c r="C123" s="100" t="s">
        <v>372</v>
      </c>
      <c r="D123" s="100" t="s">
        <v>374</v>
      </c>
      <c r="E123" s="100" t="s">
        <v>280</v>
      </c>
      <c r="F123" s="46">
        <v>2973</v>
      </c>
      <c r="G123" s="46">
        <v>1033</v>
      </c>
      <c r="H123" s="46">
        <v>750</v>
      </c>
      <c r="I123" s="46"/>
      <c r="J123" s="30">
        <f t="shared" si="53"/>
        <v>0</v>
      </c>
      <c r="K123" s="46"/>
      <c r="L123" s="46"/>
      <c r="M123" s="46"/>
      <c r="N123" s="46"/>
      <c r="O123" s="46"/>
      <c r="P123" s="46"/>
      <c r="Q123" s="39" t="s">
        <v>57</v>
      </c>
    </row>
    <row r="124" spans="1:17" s="35" customFormat="1" ht="24" customHeight="1">
      <c r="A124" s="59" t="s">
        <v>59</v>
      </c>
      <c r="B124" s="96" t="s">
        <v>226</v>
      </c>
      <c r="C124" s="195"/>
      <c r="D124" s="195"/>
      <c r="E124" s="115"/>
      <c r="F124" s="63"/>
      <c r="G124" s="63">
        <v>1062</v>
      </c>
      <c r="H124" s="63"/>
      <c r="I124" s="63"/>
      <c r="J124" s="30">
        <f t="shared" si="53"/>
        <v>0</v>
      </c>
      <c r="K124" s="63"/>
      <c r="L124" s="63"/>
      <c r="M124" s="63"/>
      <c r="N124" s="63"/>
      <c r="O124" s="63"/>
      <c r="P124" s="63"/>
      <c r="Q124" s="2" t="s">
        <v>226</v>
      </c>
    </row>
    <row r="125" spans="1:17" s="7" customFormat="1" ht="24" customHeight="1">
      <c r="A125" s="108"/>
      <c r="B125" s="109" t="s">
        <v>227</v>
      </c>
      <c r="C125" s="196"/>
      <c r="D125" s="196"/>
      <c r="E125" s="110"/>
      <c r="F125" s="116">
        <f>F126</f>
        <v>25400</v>
      </c>
      <c r="G125" s="116">
        <f t="shared" ref="G125:O125" si="54">G126</f>
        <v>5277</v>
      </c>
      <c r="H125" s="116">
        <f t="shared" si="54"/>
        <v>8600</v>
      </c>
      <c r="I125" s="116">
        <f t="shared" si="54"/>
        <v>2839</v>
      </c>
      <c r="J125" s="116">
        <f t="shared" si="54"/>
        <v>3390.7530000000002</v>
      </c>
      <c r="K125" s="116">
        <f t="shared" si="54"/>
        <v>1040.8510000000001</v>
      </c>
      <c r="L125" s="116">
        <f t="shared" si="54"/>
        <v>2349.902</v>
      </c>
      <c r="M125" s="116">
        <f t="shared" si="54"/>
        <v>0</v>
      </c>
      <c r="N125" s="116">
        <f t="shared" si="54"/>
        <v>0</v>
      </c>
      <c r="O125" s="116">
        <f t="shared" si="54"/>
        <v>0</v>
      </c>
      <c r="P125" s="111"/>
    </row>
    <row r="126" spans="1:17" s="7" customFormat="1" ht="24" customHeight="1">
      <c r="A126" s="59" t="s">
        <v>58</v>
      </c>
      <c r="B126" s="104" t="s">
        <v>126</v>
      </c>
      <c r="C126" s="197"/>
      <c r="D126" s="197"/>
      <c r="E126" s="45"/>
      <c r="F126" s="63">
        <f>SUM(F127:F128)</f>
        <v>25400</v>
      </c>
      <c r="G126" s="63">
        <f t="shared" ref="G126:O126" si="55">SUM(G127:G128)</f>
        <v>5277</v>
      </c>
      <c r="H126" s="63">
        <f t="shared" si="55"/>
        <v>8600</v>
      </c>
      <c r="I126" s="63">
        <f t="shared" si="55"/>
        <v>2839</v>
      </c>
      <c r="J126" s="63">
        <f t="shared" si="55"/>
        <v>3390.7530000000002</v>
      </c>
      <c r="K126" s="63">
        <f t="shared" si="55"/>
        <v>1040.8510000000001</v>
      </c>
      <c r="L126" s="63">
        <f t="shared" si="55"/>
        <v>2349.902</v>
      </c>
      <c r="M126" s="63">
        <f t="shared" si="55"/>
        <v>0</v>
      </c>
      <c r="N126" s="63">
        <f t="shared" si="55"/>
        <v>0</v>
      </c>
      <c r="O126" s="63">
        <f t="shared" si="55"/>
        <v>0</v>
      </c>
      <c r="P126" s="46"/>
    </row>
    <row r="127" spans="1:17" s="7" customFormat="1" ht="25.5">
      <c r="A127" s="44">
        <v>1</v>
      </c>
      <c r="B127" s="98" t="s">
        <v>228</v>
      </c>
      <c r="C127" s="100" t="s">
        <v>387</v>
      </c>
      <c r="D127" s="100" t="s">
        <v>373</v>
      </c>
      <c r="E127" s="100" t="s">
        <v>281</v>
      </c>
      <c r="F127" s="46">
        <v>5900</v>
      </c>
      <c r="G127" s="46">
        <v>1254</v>
      </c>
      <c r="H127" s="46">
        <v>2400</v>
      </c>
      <c r="I127" s="46">
        <v>1900</v>
      </c>
      <c r="J127" s="30">
        <f t="shared" ref="J127:J128" si="56">K127+L127</f>
        <v>0</v>
      </c>
      <c r="K127" s="46"/>
      <c r="L127" s="46"/>
      <c r="M127" s="46"/>
      <c r="N127" s="46"/>
      <c r="O127" s="46"/>
      <c r="P127" s="46"/>
      <c r="Q127" s="39" t="s">
        <v>57</v>
      </c>
    </row>
    <row r="128" spans="1:17" s="7" customFormat="1" ht="25.5">
      <c r="A128" s="44">
        <v>2</v>
      </c>
      <c r="B128" s="98" t="s">
        <v>229</v>
      </c>
      <c r="C128" s="100" t="s">
        <v>382</v>
      </c>
      <c r="D128" s="100" t="s">
        <v>373</v>
      </c>
      <c r="E128" s="100" t="s">
        <v>282</v>
      </c>
      <c r="F128" s="46">
        <v>19500</v>
      </c>
      <c r="G128" s="46">
        <v>4023</v>
      </c>
      <c r="H128" s="46">
        <v>6200</v>
      </c>
      <c r="I128" s="46">
        <v>939</v>
      </c>
      <c r="J128" s="30">
        <f t="shared" si="56"/>
        <v>3390.7530000000002</v>
      </c>
      <c r="K128" s="46">
        <v>1040.8510000000001</v>
      </c>
      <c r="L128" s="46">
        <v>2349.902</v>
      </c>
      <c r="M128" s="46"/>
      <c r="N128" s="46"/>
      <c r="O128" s="46"/>
      <c r="P128" s="46"/>
      <c r="Q128" s="39" t="s">
        <v>57</v>
      </c>
    </row>
    <row r="129" spans="1:17" s="7" customFormat="1" ht="24" customHeight="1">
      <c r="A129" s="108"/>
      <c r="B129" s="109" t="s">
        <v>230</v>
      </c>
      <c r="C129" s="196"/>
      <c r="D129" s="196"/>
      <c r="E129" s="110"/>
      <c r="F129" s="116">
        <f>SUM(F130)</f>
        <v>0</v>
      </c>
      <c r="G129" s="116">
        <f t="shared" ref="G129:O129" si="57">SUM(G130)</f>
        <v>2640</v>
      </c>
      <c r="H129" s="116">
        <f t="shared" si="57"/>
        <v>0</v>
      </c>
      <c r="I129" s="116">
        <f t="shared" si="57"/>
        <v>0</v>
      </c>
      <c r="J129" s="116">
        <f t="shared" si="57"/>
        <v>0</v>
      </c>
      <c r="K129" s="116">
        <f t="shared" si="57"/>
        <v>0</v>
      </c>
      <c r="L129" s="116">
        <f t="shared" si="57"/>
        <v>0</v>
      </c>
      <c r="M129" s="116">
        <f t="shared" si="57"/>
        <v>0</v>
      </c>
      <c r="N129" s="116">
        <f t="shared" si="57"/>
        <v>0</v>
      </c>
      <c r="O129" s="116">
        <f t="shared" si="57"/>
        <v>0</v>
      </c>
      <c r="P129" s="111"/>
    </row>
    <row r="130" spans="1:17" s="5" customFormat="1" ht="24" customHeight="1">
      <c r="A130" s="59" t="s">
        <v>58</v>
      </c>
      <c r="B130" s="96" t="s">
        <v>226</v>
      </c>
      <c r="C130" s="195"/>
      <c r="D130" s="195"/>
      <c r="E130" s="84"/>
      <c r="F130" s="71"/>
      <c r="G130" s="71">
        <v>2640</v>
      </c>
      <c r="H130" s="71"/>
      <c r="I130" s="71"/>
      <c r="J130" s="71"/>
      <c r="K130" s="71"/>
      <c r="L130" s="71"/>
      <c r="M130" s="71"/>
      <c r="N130" s="71"/>
      <c r="O130" s="71"/>
      <c r="P130" s="71"/>
      <c r="Q130" s="2" t="s">
        <v>226</v>
      </c>
    </row>
    <row r="131" spans="1:17" s="7" customFormat="1" ht="24" customHeight="1">
      <c r="A131" s="108"/>
      <c r="B131" s="109" t="s">
        <v>231</v>
      </c>
      <c r="C131" s="196"/>
      <c r="D131" s="196"/>
      <c r="E131" s="110"/>
      <c r="F131" s="116">
        <f>F132+F150</f>
        <v>158340</v>
      </c>
      <c r="G131" s="116">
        <f t="shared" ref="G131:O131" si="58">G132+G150</f>
        <v>48253</v>
      </c>
      <c r="H131" s="116">
        <f t="shared" si="58"/>
        <v>82890.79800000001</v>
      </c>
      <c r="I131" s="116">
        <f t="shared" si="58"/>
        <v>3625.3485000000001</v>
      </c>
      <c r="J131" s="116">
        <f t="shared" si="58"/>
        <v>5923.4589999999998</v>
      </c>
      <c r="K131" s="116">
        <f t="shared" si="58"/>
        <v>5738.223</v>
      </c>
      <c r="L131" s="116">
        <f t="shared" si="58"/>
        <v>185.23599999999999</v>
      </c>
      <c r="M131" s="116">
        <f t="shared" si="58"/>
        <v>0</v>
      </c>
      <c r="N131" s="116">
        <f t="shared" si="58"/>
        <v>0</v>
      </c>
      <c r="O131" s="116">
        <f t="shared" si="58"/>
        <v>0</v>
      </c>
      <c r="P131" s="111"/>
    </row>
    <row r="132" spans="1:17" s="7" customFormat="1" ht="24" customHeight="1">
      <c r="A132" s="59" t="s">
        <v>58</v>
      </c>
      <c r="B132" s="96" t="s">
        <v>126</v>
      </c>
      <c r="C132" s="195"/>
      <c r="D132" s="195"/>
      <c r="E132" s="45"/>
      <c r="F132" s="63">
        <f>SUM(F133:F149)</f>
        <v>62200</v>
      </c>
      <c r="G132" s="63">
        <f t="shared" ref="G132:O132" si="59">SUM(G133:G149)</f>
        <v>8140</v>
      </c>
      <c r="H132" s="63">
        <f t="shared" si="59"/>
        <v>57097.798000000003</v>
      </c>
      <c r="I132" s="63">
        <f t="shared" si="59"/>
        <v>1075.3485000000001</v>
      </c>
      <c r="J132" s="63">
        <f t="shared" si="59"/>
        <v>805.85799999999995</v>
      </c>
      <c r="K132" s="63">
        <f t="shared" si="59"/>
        <v>620.62199999999996</v>
      </c>
      <c r="L132" s="63">
        <f t="shared" si="59"/>
        <v>185.23599999999999</v>
      </c>
      <c r="M132" s="63">
        <f t="shared" si="59"/>
        <v>0</v>
      </c>
      <c r="N132" s="63">
        <f t="shared" si="59"/>
        <v>0</v>
      </c>
      <c r="O132" s="63">
        <f t="shared" si="59"/>
        <v>0</v>
      </c>
      <c r="P132" s="46"/>
    </row>
    <row r="133" spans="1:17" s="7" customFormat="1" ht="38.25">
      <c r="A133" s="44">
        <v>1</v>
      </c>
      <c r="B133" s="98" t="s">
        <v>232</v>
      </c>
      <c r="C133" s="100" t="s">
        <v>387</v>
      </c>
      <c r="D133" s="100" t="s">
        <v>373</v>
      </c>
      <c r="E133" s="100" t="s">
        <v>283</v>
      </c>
      <c r="F133" s="46">
        <v>5500</v>
      </c>
      <c r="G133" s="46">
        <v>290</v>
      </c>
      <c r="H133" s="46">
        <v>5302</v>
      </c>
      <c r="I133" s="46"/>
      <c r="J133" s="30">
        <f t="shared" ref="J133:J149" si="60">K133+L133</f>
        <v>114.28399999999999</v>
      </c>
      <c r="K133" s="46">
        <v>30.65</v>
      </c>
      <c r="L133" s="46">
        <v>83.634</v>
      </c>
      <c r="M133" s="46"/>
      <c r="N133" s="46"/>
      <c r="O133" s="46"/>
      <c r="P133" s="46"/>
      <c r="Q133" s="39" t="s">
        <v>57</v>
      </c>
    </row>
    <row r="134" spans="1:17" s="7" customFormat="1" ht="25.5">
      <c r="A134" s="44">
        <v>2</v>
      </c>
      <c r="B134" s="98" t="s">
        <v>233</v>
      </c>
      <c r="C134" s="100" t="s">
        <v>410</v>
      </c>
      <c r="D134" s="100" t="s">
        <v>373</v>
      </c>
      <c r="E134" s="100" t="s">
        <v>284</v>
      </c>
      <c r="F134" s="46">
        <v>5100</v>
      </c>
      <c r="G134" s="46">
        <v>2320</v>
      </c>
      <c r="H134" s="46">
        <v>3354</v>
      </c>
      <c r="I134" s="46">
        <v>466.34850000000006</v>
      </c>
      <c r="J134" s="30">
        <f t="shared" si="60"/>
        <v>0</v>
      </c>
      <c r="K134" s="46"/>
      <c r="L134" s="46"/>
      <c r="M134" s="46"/>
      <c r="N134" s="46"/>
      <c r="O134" s="46"/>
      <c r="P134" s="46"/>
      <c r="Q134" s="39" t="s">
        <v>57</v>
      </c>
    </row>
    <row r="135" spans="1:17" s="7" customFormat="1" ht="25.5">
      <c r="A135" s="44">
        <v>3</v>
      </c>
      <c r="B135" s="98" t="s">
        <v>234</v>
      </c>
      <c r="C135" s="100" t="s">
        <v>376</v>
      </c>
      <c r="D135" s="100" t="s">
        <v>373</v>
      </c>
      <c r="E135" s="100" t="s">
        <v>285</v>
      </c>
      <c r="F135" s="46">
        <v>5800</v>
      </c>
      <c r="G135" s="46">
        <v>900</v>
      </c>
      <c r="H135" s="46">
        <v>5011</v>
      </c>
      <c r="I135" s="46"/>
      <c r="J135" s="30">
        <f t="shared" si="60"/>
        <v>0</v>
      </c>
      <c r="K135" s="46"/>
      <c r="L135" s="46"/>
      <c r="M135" s="46"/>
      <c r="N135" s="46"/>
      <c r="O135" s="46"/>
      <c r="P135" s="46"/>
      <c r="Q135" s="39" t="s">
        <v>57</v>
      </c>
    </row>
    <row r="136" spans="1:17" s="7" customFormat="1" ht="25.5">
      <c r="A136" s="44">
        <v>4</v>
      </c>
      <c r="B136" s="98" t="s">
        <v>235</v>
      </c>
      <c r="C136" s="100" t="s">
        <v>381</v>
      </c>
      <c r="D136" s="100" t="s">
        <v>373</v>
      </c>
      <c r="E136" s="100" t="s">
        <v>286</v>
      </c>
      <c r="F136" s="46">
        <v>6800</v>
      </c>
      <c r="G136" s="46">
        <v>1000</v>
      </c>
      <c r="H136" s="46">
        <v>6258</v>
      </c>
      <c r="I136" s="46">
        <v>509</v>
      </c>
      <c r="J136" s="30">
        <f t="shared" si="60"/>
        <v>0</v>
      </c>
      <c r="K136" s="46"/>
      <c r="L136" s="46"/>
      <c r="M136" s="46"/>
      <c r="N136" s="46"/>
      <c r="O136" s="46"/>
      <c r="P136" s="46"/>
      <c r="Q136" s="39" t="s">
        <v>57</v>
      </c>
    </row>
    <row r="137" spans="1:17" s="7" customFormat="1" ht="25.5">
      <c r="A137" s="44">
        <v>5</v>
      </c>
      <c r="B137" s="98" t="s">
        <v>236</v>
      </c>
      <c r="C137" s="100" t="s">
        <v>372</v>
      </c>
      <c r="D137" s="100" t="s">
        <v>373</v>
      </c>
      <c r="E137" s="100" t="s">
        <v>287</v>
      </c>
      <c r="F137" s="46">
        <v>5300</v>
      </c>
      <c r="G137" s="46">
        <v>550</v>
      </c>
      <c r="H137" s="46">
        <v>5100</v>
      </c>
      <c r="I137" s="46"/>
      <c r="J137" s="30">
        <f t="shared" si="60"/>
        <v>98.308000000000007</v>
      </c>
      <c r="K137" s="46">
        <v>98.308000000000007</v>
      </c>
      <c r="L137" s="46"/>
      <c r="M137" s="46"/>
      <c r="N137" s="46"/>
      <c r="O137" s="46"/>
      <c r="P137" s="46"/>
      <c r="Q137" s="39" t="s">
        <v>57</v>
      </c>
    </row>
    <row r="138" spans="1:17" s="7" customFormat="1" ht="25.5">
      <c r="A138" s="44">
        <v>6</v>
      </c>
      <c r="B138" s="98" t="s">
        <v>237</v>
      </c>
      <c r="C138" s="100" t="s">
        <v>382</v>
      </c>
      <c r="D138" s="100" t="s">
        <v>373</v>
      </c>
      <c r="E138" s="100" t="s">
        <v>288</v>
      </c>
      <c r="F138" s="46">
        <v>5200</v>
      </c>
      <c r="G138" s="46">
        <v>800</v>
      </c>
      <c r="H138" s="46">
        <v>4956</v>
      </c>
      <c r="I138" s="46">
        <v>100</v>
      </c>
      <c r="J138" s="30">
        <f t="shared" si="60"/>
        <v>0</v>
      </c>
      <c r="K138" s="46"/>
      <c r="L138" s="46"/>
      <c r="M138" s="46"/>
      <c r="N138" s="46"/>
      <c r="O138" s="46"/>
      <c r="P138" s="46"/>
      <c r="Q138" s="39" t="s">
        <v>57</v>
      </c>
    </row>
    <row r="139" spans="1:17" s="7" customFormat="1" ht="25.5">
      <c r="A139" s="44">
        <v>7</v>
      </c>
      <c r="B139" s="98" t="s">
        <v>238</v>
      </c>
      <c r="C139" s="100" t="s">
        <v>380</v>
      </c>
      <c r="D139" s="100" t="s">
        <v>373</v>
      </c>
      <c r="E139" s="100" t="s">
        <v>289</v>
      </c>
      <c r="F139" s="46">
        <v>6100</v>
      </c>
      <c r="G139" s="46">
        <v>620</v>
      </c>
      <c r="H139" s="46">
        <v>6011.8469999999998</v>
      </c>
      <c r="I139" s="46"/>
      <c r="J139" s="30">
        <f t="shared" si="60"/>
        <v>504.08799999999997</v>
      </c>
      <c r="K139" s="46">
        <v>402.48599999999999</v>
      </c>
      <c r="L139" s="46">
        <v>101.602</v>
      </c>
      <c r="M139" s="46"/>
      <c r="N139" s="46"/>
      <c r="O139" s="46"/>
      <c r="P139" s="46"/>
      <c r="Q139" s="39" t="s">
        <v>57</v>
      </c>
    </row>
    <row r="140" spans="1:17" s="7" customFormat="1" ht="25.5">
      <c r="A140" s="44">
        <v>8</v>
      </c>
      <c r="B140" s="98" t="s">
        <v>239</v>
      </c>
      <c r="C140" s="100" t="s">
        <v>411</v>
      </c>
      <c r="D140" s="100" t="s">
        <v>373</v>
      </c>
      <c r="E140" s="100" t="s">
        <v>290</v>
      </c>
      <c r="F140" s="46">
        <v>1100</v>
      </c>
      <c r="G140" s="46">
        <v>50</v>
      </c>
      <c r="H140" s="46">
        <v>964.721</v>
      </c>
      <c r="I140" s="46"/>
      <c r="J140" s="30">
        <f t="shared" si="60"/>
        <v>0</v>
      </c>
      <c r="K140" s="46"/>
      <c r="L140" s="46"/>
      <c r="M140" s="46"/>
      <c r="N140" s="46"/>
      <c r="O140" s="46"/>
      <c r="P140" s="46"/>
      <c r="Q140" s="117" t="s">
        <v>306</v>
      </c>
    </row>
    <row r="141" spans="1:17" s="7" customFormat="1" ht="25.5">
      <c r="A141" s="44">
        <v>9</v>
      </c>
      <c r="B141" s="98" t="s">
        <v>240</v>
      </c>
      <c r="C141" s="100" t="s">
        <v>396</v>
      </c>
      <c r="D141" s="100" t="s">
        <v>373</v>
      </c>
      <c r="E141" s="100" t="s">
        <v>291</v>
      </c>
      <c r="F141" s="46">
        <v>1000</v>
      </c>
      <c r="G141" s="46">
        <v>50</v>
      </c>
      <c r="H141" s="46">
        <v>965.03</v>
      </c>
      <c r="I141" s="46"/>
      <c r="J141" s="30">
        <f t="shared" si="60"/>
        <v>0</v>
      </c>
      <c r="K141" s="46"/>
      <c r="L141" s="46"/>
      <c r="M141" s="46"/>
      <c r="N141" s="46"/>
      <c r="O141" s="46"/>
      <c r="P141" s="46"/>
      <c r="Q141" s="117" t="s">
        <v>307</v>
      </c>
    </row>
    <row r="142" spans="1:17" s="7" customFormat="1" ht="38.25">
      <c r="A142" s="44">
        <v>10</v>
      </c>
      <c r="B142" s="98" t="s">
        <v>241</v>
      </c>
      <c r="C142" s="100" t="s">
        <v>412</v>
      </c>
      <c r="D142" s="100" t="s">
        <v>373</v>
      </c>
      <c r="E142" s="100" t="s">
        <v>292</v>
      </c>
      <c r="F142" s="46">
        <v>1500</v>
      </c>
      <c r="G142" s="46">
        <v>50</v>
      </c>
      <c r="H142" s="46">
        <v>1480</v>
      </c>
      <c r="I142" s="46"/>
      <c r="J142" s="30">
        <f t="shared" si="60"/>
        <v>0</v>
      </c>
      <c r="K142" s="46"/>
      <c r="L142" s="46"/>
      <c r="M142" s="46"/>
      <c r="N142" s="46"/>
      <c r="O142" s="46"/>
      <c r="P142" s="46"/>
      <c r="Q142" s="117" t="s">
        <v>308</v>
      </c>
    </row>
    <row r="143" spans="1:17" s="7" customFormat="1" ht="25.5">
      <c r="A143" s="44">
        <v>11</v>
      </c>
      <c r="B143" s="98" t="s">
        <v>242</v>
      </c>
      <c r="C143" s="100" t="s">
        <v>397</v>
      </c>
      <c r="D143" s="100" t="s">
        <v>401</v>
      </c>
      <c r="E143" s="100" t="s">
        <v>293</v>
      </c>
      <c r="F143" s="46">
        <v>2400</v>
      </c>
      <c r="G143" s="46">
        <v>340</v>
      </c>
      <c r="H143" s="46">
        <v>2239.4479999999999</v>
      </c>
      <c r="I143" s="46"/>
      <c r="J143" s="30">
        <f t="shared" si="60"/>
        <v>0</v>
      </c>
      <c r="K143" s="46"/>
      <c r="L143" s="46"/>
      <c r="M143" s="46"/>
      <c r="N143" s="46"/>
      <c r="O143" s="46"/>
      <c r="P143" s="46"/>
      <c r="Q143" s="117" t="s">
        <v>309</v>
      </c>
    </row>
    <row r="144" spans="1:17" s="7" customFormat="1" ht="25.5">
      <c r="A144" s="44">
        <v>12</v>
      </c>
      <c r="B144" s="98" t="s">
        <v>243</v>
      </c>
      <c r="C144" s="100" t="s">
        <v>413</v>
      </c>
      <c r="D144" s="100" t="s">
        <v>401</v>
      </c>
      <c r="E144" s="100" t="s">
        <v>294</v>
      </c>
      <c r="F144" s="46">
        <v>2000</v>
      </c>
      <c r="G144" s="46">
        <v>300</v>
      </c>
      <c r="H144" s="46">
        <v>1854.8889999999999</v>
      </c>
      <c r="I144" s="46"/>
      <c r="J144" s="30">
        <f t="shared" si="60"/>
        <v>0</v>
      </c>
      <c r="K144" s="46"/>
      <c r="L144" s="46"/>
      <c r="M144" s="46"/>
      <c r="N144" s="46"/>
      <c r="O144" s="46"/>
      <c r="P144" s="46"/>
      <c r="Q144" s="117" t="s">
        <v>310</v>
      </c>
    </row>
    <row r="145" spans="1:17" s="7" customFormat="1" ht="38.25">
      <c r="A145" s="44">
        <v>13</v>
      </c>
      <c r="B145" s="98" t="s">
        <v>244</v>
      </c>
      <c r="C145" s="100" t="s">
        <v>390</v>
      </c>
      <c r="D145" s="100" t="s">
        <v>401</v>
      </c>
      <c r="E145" s="100" t="s">
        <v>295</v>
      </c>
      <c r="F145" s="46">
        <v>1300</v>
      </c>
      <c r="G145" s="46">
        <v>50</v>
      </c>
      <c r="H145" s="46">
        <v>1172.4190000000001</v>
      </c>
      <c r="I145" s="46"/>
      <c r="J145" s="30">
        <f t="shared" si="60"/>
        <v>0</v>
      </c>
      <c r="K145" s="46"/>
      <c r="L145" s="46"/>
      <c r="M145" s="46"/>
      <c r="N145" s="46"/>
      <c r="O145" s="46"/>
      <c r="P145" s="46"/>
      <c r="Q145" s="117" t="s">
        <v>311</v>
      </c>
    </row>
    <row r="146" spans="1:17" s="7" customFormat="1" ht="25.5">
      <c r="A146" s="44">
        <v>14</v>
      </c>
      <c r="B146" s="98" t="s">
        <v>245</v>
      </c>
      <c r="C146" s="100" t="s">
        <v>414</v>
      </c>
      <c r="D146" s="100" t="s">
        <v>373</v>
      </c>
      <c r="E146" s="100" t="s">
        <v>296</v>
      </c>
      <c r="F146" s="46">
        <v>4300</v>
      </c>
      <c r="G146" s="46">
        <v>300</v>
      </c>
      <c r="H146" s="46">
        <v>3975.8110000000001</v>
      </c>
      <c r="I146" s="46"/>
      <c r="J146" s="30">
        <f t="shared" si="60"/>
        <v>0</v>
      </c>
      <c r="K146" s="46"/>
      <c r="L146" s="46"/>
      <c r="M146" s="46"/>
      <c r="N146" s="46"/>
      <c r="O146" s="46"/>
      <c r="P146" s="46"/>
      <c r="Q146" s="117" t="s">
        <v>312</v>
      </c>
    </row>
    <row r="147" spans="1:17" s="7" customFormat="1" ht="38.25">
      <c r="A147" s="44">
        <v>15</v>
      </c>
      <c r="B147" s="97" t="s">
        <v>246</v>
      </c>
      <c r="C147" s="99" t="s">
        <v>415</v>
      </c>
      <c r="D147" s="99" t="s">
        <v>373</v>
      </c>
      <c r="E147" s="99" t="s">
        <v>297</v>
      </c>
      <c r="F147" s="46">
        <v>2800</v>
      </c>
      <c r="G147" s="46">
        <v>100</v>
      </c>
      <c r="H147" s="46">
        <v>2550.643</v>
      </c>
      <c r="I147" s="46"/>
      <c r="J147" s="30">
        <f t="shared" si="60"/>
        <v>0</v>
      </c>
      <c r="K147" s="46"/>
      <c r="L147" s="46"/>
      <c r="M147" s="46"/>
      <c r="N147" s="46"/>
      <c r="O147" s="46"/>
      <c r="P147" s="46"/>
      <c r="Q147" s="117" t="s">
        <v>313</v>
      </c>
    </row>
    <row r="148" spans="1:17" s="7" customFormat="1" ht="25.5">
      <c r="A148" s="44">
        <v>16</v>
      </c>
      <c r="B148" s="97" t="s">
        <v>247</v>
      </c>
      <c r="C148" s="99" t="s">
        <v>416</v>
      </c>
      <c r="D148" s="99" t="s">
        <v>373</v>
      </c>
      <c r="E148" s="99" t="s">
        <v>298</v>
      </c>
      <c r="F148" s="46">
        <v>3600</v>
      </c>
      <c r="G148" s="46">
        <v>300</v>
      </c>
      <c r="H148" s="46">
        <v>3551.99</v>
      </c>
      <c r="I148" s="46"/>
      <c r="J148" s="30">
        <f t="shared" si="60"/>
        <v>89.177999999999997</v>
      </c>
      <c r="K148" s="46">
        <v>89.177999999999997</v>
      </c>
      <c r="L148" s="46"/>
      <c r="M148" s="46"/>
      <c r="N148" s="46"/>
      <c r="O148" s="46"/>
      <c r="P148" s="46"/>
      <c r="Q148" s="117" t="s">
        <v>314</v>
      </c>
    </row>
    <row r="149" spans="1:17" s="7" customFormat="1" ht="25.5">
      <c r="A149" s="44">
        <v>17</v>
      </c>
      <c r="B149" s="97" t="s">
        <v>248</v>
      </c>
      <c r="C149" s="99" t="s">
        <v>417</v>
      </c>
      <c r="D149" s="99" t="s">
        <v>373</v>
      </c>
      <c r="E149" s="99" t="s">
        <v>299</v>
      </c>
      <c r="F149" s="46">
        <v>2400</v>
      </c>
      <c r="G149" s="46">
        <v>120</v>
      </c>
      <c r="H149" s="46">
        <v>2350</v>
      </c>
      <c r="I149" s="46"/>
      <c r="J149" s="30">
        <f t="shared" si="60"/>
        <v>0</v>
      </c>
      <c r="K149" s="46"/>
      <c r="L149" s="46"/>
      <c r="M149" s="46"/>
      <c r="N149" s="46"/>
      <c r="O149" s="46"/>
      <c r="P149" s="46"/>
      <c r="Q149" s="117" t="s">
        <v>315</v>
      </c>
    </row>
    <row r="150" spans="1:17" s="7" customFormat="1" ht="24" customHeight="1">
      <c r="A150" s="59" t="s">
        <v>59</v>
      </c>
      <c r="B150" s="96" t="s">
        <v>164</v>
      </c>
      <c r="C150" s="195"/>
      <c r="D150" s="195"/>
      <c r="E150" s="45"/>
      <c r="F150" s="63">
        <f>SUM(F151:F157)</f>
        <v>96140</v>
      </c>
      <c r="G150" s="63">
        <f t="shared" ref="G150:O150" si="61">SUM(G151:G157)</f>
        <v>40113</v>
      </c>
      <c r="H150" s="63">
        <f t="shared" si="61"/>
        <v>25793</v>
      </c>
      <c r="I150" s="63">
        <f t="shared" si="61"/>
        <v>2550</v>
      </c>
      <c r="J150" s="63">
        <f t="shared" si="61"/>
        <v>5117.6009999999997</v>
      </c>
      <c r="K150" s="63">
        <f t="shared" si="61"/>
        <v>5117.6009999999997</v>
      </c>
      <c r="L150" s="63">
        <f t="shared" si="61"/>
        <v>0</v>
      </c>
      <c r="M150" s="63">
        <f t="shared" si="61"/>
        <v>0</v>
      </c>
      <c r="N150" s="63">
        <f t="shared" si="61"/>
        <v>0</v>
      </c>
      <c r="O150" s="63">
        <f t="shared" si="61"/>
        <v>0</v>
      </c>
      <c r="P150" s="46"/>
    </row>
    <row r="151" spans="1:17" s="7" customFormat="1" ht="25.5">
      <c r="A151" s="44">
        <v>1</v>
      </c>
      <c r="B151" s="98" t="s">
        <v>249</v>
      </c>
      <c r="C151" s="100" t="s">
        <v>379</v>
      </c>
      <c r="D151" s="100" t="s">
        <v>374</v>
      </c>
      <c r="E151" s="100" t="s">
        <v>300</v>
      </c>
      <c r="F151" s="46">
        <v>3000</v>
      </c>
      <c r="G151" s="46">
        <v>935</v>
      </c>
      <c r="H151" s="46">
        <v>2700</v>
      </c>
      <c r="I151" s="46">
        <v>1200</v>
      </c>
      <c r="J151" s="30">
        <f t="shared" ref="J151:J157" si="62">K151+L151</f>
        <v>0</v>
      </c>
      <c r="K151" s="46"/>
      <c r="L151" s="46"/>
      <c r="M151" s="46"/>
      <c r="N151" s="46"/>
      <c r="O151" s="46"/>
      <c r="P151" s="46"/>
      <c r="Q151" s="118" t="s">
        <v>57</v>
      </c>
    </row>
    <row r="152" spans="1:17" s="7" customFormat="1" ht="25.5">
      <c r="A152" s="44">
        <v>2</v>
      </c>
      <c r="B152" s="98" t="s">
        <v>250</v>
      </c>
      <c r="C152" s="100" t="s">
        <v>381</v>
      </c>
      <c r="D152" s="100" t="s">
        <v>374</v>
      </c>
      <c r="E152" s="100" t="s">
        <v>301</v>
      </c>
      <c r="F152" s="46">
        <v>26330</v>
      </c>
      <c r="G152" s="46">
        <v>14101</v>
      </c>
      <c r="H152" s="46">
        <v>8500</v>
      </c>
      <c r="I152" s="46">
        <v>1000</v>
      </c>
      <c r="J152" s="30">
        <f t="shared" si="62"/>
        <v>5117.6009999999997</v>
      </c>
      <c r="K152" s="46">
        <v>5117.6009999999997</v>
      </c>
      <c r="L152" s="46"/>
      <c r="M152" s="46"/>
      <c r="N152" s="46"/>
      <c r="O152" s="46"/>
      <c r="P152" s="46"/>
      <c r="Q152" s="118" t="s">
        <v>57</v>
      </c>
    </row>
    <row r="153" spans="1:17" s="7" customFormat="1" ht="25.5">
      <c r="A153" s="44">
        <v>3</v>
      </c>
      <c r="B153" s="98" t="s">
        <v>251</v>
      </c>
      <c r="C153" s="100" t="s">
        <v>376</v>
      </c>
      <c r="D153" s="100" t="s">
        <v>374</v>
      </c>
      <c r="E153" s="100" t="s">
        <v>302</v>
      </c>
      <c r="F153" s="46">
        <v>14000</v>
      </c>
      <c r="G153" s="46">
        <v>6752</v>
      </c>
      <c r="H153" s="46">
        <v>1660</v>
      </c>
      <c r="I153" s="46">
        <v>150</v>
      </c>
      <c r="J153" s="30">
        <f t="shared" si="62"/>
        <v>0</v>
      </c>
      <c r="K153" s="46"/>
      <c r="L153" s="46"/>
      <c r="M153" s="46"/>
      <c r="N153" s="46"/>
      <c r="O153" s="46"/>
      <c r="P153" s="46"/>
      <c r="Q153" s="118" t="s">
        <v>57</v>
      </c>
    </row>
    <row r="154" spans="1:17" s="7" customFormat="1" ht="25.5">
      <c r="A154" s="44">
        <v>4</v>
      </c>
      <c r="B154" s="98" t="s">
        <v>252</v>
      </c>
      <c r="C154" s="100" t="s">
        <v>387</v>
      </c>
      <c r="D154" s="100" t="s">
        <v>374</v>
      </c>
      <c r="E154" s="100" t="s">
        <v>303</v>
      </c>
      <c r="F154" s="46">
        <v>28310</v>
      </c>
      <c r="G154" s="46">
        <v>14733</v>
      </c>
      <c r="H154" s="46">
        <v>9208</v>
      </c>
      <c r="I154" s="46">
        <v>200</v>
      </c>
      <c r="J154" s="30">
        <f t="shared" si="62"/>
        <v>0</v>
      </c>
      <c r="K154" s="46"/>
      <c r="L154" s="46"/>
      <c r="M154" s="46"/>
      <c r="N154" s="46"/>
      <c r="O154" s="46"/>
      <c r="P154" s="46"/>
      <c r="Q154" s="118" t="s">
        <v>57</v>
      </c>
    </row>
    <row r="155" spans="1:17" s="7" customFormat="1" ht="24" customHeight="1">
      <c r="A155" s="44">
        <v>5</v>
      </c>
      <c r="B155" s="98" t="s">
        <v>253</v>
      </c>
      <c r="C155" s="100" t="s">
        <v>376</v>
      </c>
      <c r="D155" s="100" t="s">
        <v>383</v>
      </c>
      <c r="E155" s="100" t="s">
        <v>304</v>
      </c>
      <c r="F155" s="46">
        <v>2000</v>
      </c>
      <c r="G155" s="46">
        <v>579</v>
      </c>
      <c r="H155" s="46">
        <v>1850</v>
      </c>
      <c r="I155" s="46"/>
      <c r="J155" s="30">
        <f t="shared" si="62"/>
        <v>0</v>
      </c>
      <c r="K155" s="46"/>
      <c r="L155" s="46"/>
      <c r="M155" s="46"/>
      <c r="N155" s="46"/>
      <c r="O155" s="46"/>
      <c r="P155" s="46"/>
      <c r="Q155" s="100" t="s">
        <v>306</v>
      </c>
    </row>
    <row r="156" spans="1:17" s="7" customFormat="1" ht="25.5">
      <c r="A156" s="44">
        <v>6</v>
      </c>
      <c r="B156" s="98" t="s">
        <v>254</v>
      </c>
      <c r="C156" s="100" t="s">
        <v>382</v>
      </c>
      <c r="D156" s="100" t="s">
        <v>383</v>
      </c>
      <c r="E156" s="100" t="s">
        <v>305</v>
      </c>
      <c r="F156" s="46">
        <v>2000</v>
      </c>
      <c r="G156" s="46">
        <v>579</v>
      </c>
      <c r="H156" s="46">
        <v>1875</v>
      </c>
      <c r="I156" s="46"/>
      <c r="J156" s="30">
        <f t="shared" si="62"/>
        <v>0</v>
      </c>
      <c r="K156" s="46"/>
      <c r="L156" s="46"/>
      <c r="M156" s="46"/>
      <c r="N156" s="46"/>
      <c r="O156" s="46"/>
      <c r="P156" s="46"/>
      <c r="Q156" s="100" t="s">
        <v>316</v>
      </c>
    </row>
    <row r="157" spans="1:17" s="7" customFormat="1" ht="25.5">
      <c r="A157" s="44">
        <v>7</v>
      </c>
      <c r="B157" s="105" t="s">
        <v>116</v>
      </c>
      <c r="C157" s="211" t="s">
        <v>387</v>
      </c>
      <c r="D157" s="211" t="s">
        <v>374</v>
      </c>
      <c r="E157" s="70" t="s">
        <v>124</v>
      </c>
      <c r="F157" s="46">
        <v>20500</v>
      </c>
      <c r="G157" s="46">
        <v>2434</v>
      </c>
      <c r="H157" s="46"/>
      <c r="I157" s="46"/>
      <c r="J157" s="30">
        <f t="shared" si="62"/>
        <v>0</v>
      </c>
      <c r="K157" s="46"/>
      <c r="L157" s="46"/>
      <c r="M157" s="46"/>
      <c r="N157" s="46"/>
      <c r="O157" s="46"/>
      <c r="P157" s="46"/>
      <c r="Q157" s="118" t="s">
        <v>57</v>
      </c>
    </row>
    <row r="158" spans="1:17" s="7" customFormat="1" ht="24" customHeight="1">
      <c r="A158" s="108"/>
      <c r="B158" s="109" t="s">
        <v>255</v>
      </c>
      <c r="C158" s="196"/>
      <c r="D158" s="196"/>
      <c r="E158" s="110"/>
      <c r="F158" s="116">
        <f>F159+F162+F165</f>
        <v>12352</v>
      </c>
      <c r="G158" s="116">
        <f t="shared" ref="G158:O158" si="63">G159+G162+G165</f>
        <v>6339</v>
      </c>
      <c r="H158" s="116">
        <f t="shared" si="63"/>
        <v>9850</v>
      </c>
      <c r="I158" s="116">
        <f t="shared" si="63"/>
        <v>0</v>
      </c>
      <c r="J158" s="116">
        <f t="shared" si="63"/>
        <v>2586.9949999999999</v>
      </c>
      <c r="K158" s="116">
        <f t="shared" si="63"/>
        <v>2547.7309999999998</v>
      </c>
      <c r="L158" s="116">
        <f t="shared" si="63"/>
        <v>39.264000000000003</v>
      </c>
      <c r="M158" s="116">
        <f t="shared" si="63"/>
        <v>0</v>
      </c>
      <c r="N158" s="116">
        <f t="shared" si="63"/>
        <v>0</v>
      </c>
      <c r="O158" s="116">
        <f t="shared" si="63"/>
        <v>0</v>
      </c>
      <c r="P158" s="111"/>
    </row>
    <row r="159" spans="1:17" s="7" customFormat="1" ht="24" customHeight="1">
      <c r="A159" s="59" t="s">
        <v>58</v>
      </c>
      <c r="B159" s="96" t="s">
        <v>126</v>
      </c>
      <c r="C159" s="195"/>
      <c r="D159" s="195"/>
      <c r="E159" s="45"/>
      <c r="F159" s="63">
        <f>SUM(F160:F161)</f>
        <v>5923</v>
      </c>
      <c r="G159" s="63">
        <f t="shared" ref="G159:O159" si="64">SUM(G160:G161)</f>
        <v>499</v>
      </c>
      <c r="H159" s="63">
        <f t="shared" si="64"/>
        <v>5750</v>
      </c>
      <c r="I159" s="63">
        <f t="shared" si="64"/>
        <v>0</v>
      </c>
      <c r="J159" s="63">
        <f t="shared" si="64"/>
        <v>74.254000000000005</v>
      </c>
      <c r="K159" s="63">
        <f t="shared" si="64"/>
        <v>34.99</v>
      </c>
      <c r="L159" s="63">
        <f t="shared" si="64"/>
        <v>39.264000000000003</v>
      </c>
      <c r="M159" s="63">
        <f t="shared" si="64"/>
        <v>0</v>
      </c>
      <c r="N159" s="63">
        <f t="shared" si="64"/>
        <v>0</v>
      </c>
      <c r="O159" s="63">
        <f t="shared" si="64"/>
        <v>0</v>
      </c>
      <c r="P159" s="46"/>
    </row>
    <row r="160" spans="1:17" s="7" customFormat="1" ht="24" customHeight="1">
      <c r="A160" s="44">
        <v>1</v>
      </c>
      <c r="B160" s="98" t="s">
        <v>256</v>
      </c>
      <c r="C160" s="100" t="s">
        <v>382</v>
      </c>
      <c r="D160" s="100" t="s">
        <v>373</v>
      </c>
      <c r="E160" s="100" t="s">
        <v>317</v>
      </c>
      <c r="F160" s="46">
        <v>2763</v>
      </c>
      <c r="G160" s="46">
        <v>213</v>
      </c>
      <c r="H160" s="46">
        <v>2740</v>
      </c>
      <c r="I160" s="46"/>
      <c r="J160" s="30">
        <f t="shared" ref="J160:J161" si="65">K160+L160</f>
        <v>0</v>
      </c>
      <c r="K160" s="46"/>
      <c r="L160" s="46"/>
      <c r="M160" s="46"/>
      <c r="N160" s="46"/>
      <c r="O160" s="46"/>
      <c r="P160" s="46"/>
      <c r="Q160" s="118" t="s">
        <v>57</v>
      </c>
    </row>
    <row r="161" spans="1:17" s="7" customFormat="1" ht="24" customHeight="1">
      <c r="A161" s="44">
        <v>2</v>
      </c>
      <c r="B161" s="98" t="s">
        <v>257</v>
      </c>
      <c r="C161" s="100" t="s">
        <v>372</v>
      </c>
      <c r="D161" s="100" t="s">
        <v>373</v>
      </c>
      <c r="E161" s="100" t="s">
        <v>318</v>
      </c>
      <c r="F161" s="46">
        <v>3160</v>
      </c>
      <c r="G161" s="46">
        <v>286</v>
      </c>
      <c r="H161" s="46">
        <v>3010</v>
      </c>
      <c r="I161" s="46"/>
      <c r="J161" s="30">
        <f t="shared" si="65"/>
        <v>74.254000000000005</v>
      </c>
      <c r="K161" s="46">
        <v>34.99</v>
      </c>
      <c r="L161" s="46">
        <v>39.264000000000003</v>
      </c>
      <c r="M161" s="46"/>
      <c r="N161" s="46"/>
      <c r="O161" s="46"/>
      <c r="P161" s="46"/>
      <c r="Q161" s="118" t="s">
        <v>57</v>
      </c>
    </row>
    <row r="162" spans="1:17" s="7" customFormat="1" ht="24" customHeight="1">
      <c r="A162" s="59" t="s">
        <v>59</v>
      </c>
      <c r="B162" s="96" t="s">
        <v>164</v>
      </c>
      <c r="C162" s="195"/>
      <c r="D162" s="195"/>
      <c r="E162" s="45"/>
      <c r="F162" s="63">
        <f>SUM(F163:F164)</f>
        <v>6429</v>
      </c>
      <c r="G162" s="63">
        <f t="shared" ref="G162" si="66">SUM(G163:G164)</f>
        <v>3329</v>
      </c>
      <c r="H162" s="63">
        <f t="shared" ref="H162" si="67">SUM(H163:H164)</f>
        <v>4100</v>
      </c>
      <c r="I162" s="63">
        <f t="shared" ref="I162" si="68">SUM(I163:I164)</f>
        <v>0</v>
      </c>
      <c r="J162" s="63">
        <f t="shared" ref="J162" si="69">SUM(J163:J164)</f>
        <v>2512.741</v>
      </c>
      <c r="K162" s="63">
        <f t="shared" ref="K162" si="70">SUM(K163:K164)</f>
        <v>2512.741</v>
      </c>
      <c r="L162" s="63">
        <f t="shared" ref="L162" si="71">SUM(L163:L164)</f>
        <v>0</v>
      </c>
      <c r="M162" s="63">
        <f t="shared" ref="M162" si="72">SUM(M163:M164)</f>
        <v>0</v>
      </c>
      <c r="N162" s="63">
        <f t="shared" ref="N162" si="73">SUM(N163:N164)</f>
        <v>0</v>
      </c>
      <c r="O162" s="63">
        <f t="shared" ref="O162" si="74">SUM(O163:O164)</f>
        <v>0</v>
      </c>
      <c r="P162" s="46"/>
    </row>
    <row r="163" spans="1:17" s="7" customFormat="1" ht="24" customHeight="1">
      <c r="A163" s="44">
        <v>1</v>
      </c>
      <c r="B163" s="98" t="s">
        <v>258</v>
      </c>
      <c r="C163" s="100" t="s">
        <v>389</v>
      </c>
      <c r="D163" s="100" t="s">
        <v>374</v>
      </c>
      <c r="E163" s="100" t="s">
        <v>319</v>
      </c>
      <c r="F163" s="46">
        <v>1200</v>
      </c>
      <c r="G163" s="46">
        <v>100</v>
      </c>
      <c r="H163" s="46">
        <v>1100</v>
      </c>
      <c r="I163" s="46"/>
      <c r="J163" s="30">
        <f t="shared" ref="J163:J165" si="75">K163+L163</f>
        <v>0</v>
      </c>
      <c r="K163" s="46"/>
      <c r="L163" s="46"/>
      <c r="M163" s="46"/>
      <c r="N163" s="46"/>
      <c r="O163" s="46"/>
      <c r="P163" s="46"/>
      <c r="Q163" s="118" t="s">
        <v>57</v>
      </c>
    </row>
    <row r="164" spans="1:17" s="7" customFormat="1" ht="24" customHeight="1">
      <c r="A164" s="44">
        <v>2</v>
      </c>
      <c r="B164" s="98" t="s">
        <v>259</v>
      </c>
      <c r="C164" s="100" t="s">
        <v>381</v>
      </c>
      <c r="D164" s="100" t="s">
        <v>374</v>
      </c>
      <c r="E164" s="100" t="s">
        <v>320</v>
      </c>
      <c r="F164" s="46">
        <v>5229</v>
      </c>
      <c r="G164" s="46">
        <v>3229</v>
      </c>
      <c r="H164" s="46">
        <v>3000</v>
      </c>
      <c r="I164" s="46"/>
      <c r="J164" s="30">
        <f t="shared" si="75"/>
        <v>2512.741</v>
      </c>
      <c r="K164" s="46">
        <v>2512.741</v>
      </c>
      <c r="L164" s="46"/>
      <c r="M164" s="46"/>
      <c r="N164" s="46"/>
      <c r="O164" s="46"/>
      <c r="P164" s="46"/>
      <c r="Q164" s="118" t="s">
        <v>57</v>
      </c>
    </row>
    <row r="165" spans="1:17" s="7" customFormat="1" ht="24" customHeight="1">
      <c r="A165" s="59" t="s">
        <v>71</v>
      </c>
      <c r="B165" s="41" t="s">
        <v>226</v>
      </c>
      <c r="C165" s="190"/>
      <c r="D165" s="190"/>
      <c r="E165" s="45"/>
      <c r="F165" s="46"/>
      <c r="G165" s="63">
        <v>2511</v>
      </c>
      <c r="H165" s="46"/>
      <c r="I165" s="46"/>
      <c r="J165" s="30">
        <f t="shared" si="75"/>
        <v>0</v>
      </c>
      <c r="K165" s="46"/>
      <c r="L165" s="46"/>
      <c r="M165" s="46"/>
      <c r="N165" s="46"/>
      <c r="O165" s="46"/>
      <c r="P165" s="46"/>
      <c r="Q165" s="2" t="s">
        <v>226</v>
      </c>
    </row>
    <row r="166" spans="1:17" s="7" customFormat="1" ht="24" customHeight="1">
      <c r="A166" s="108"/>
      <c r="B166" s="109" t="s">
        <v>260</v>
      </c>
      <c r="C166" s="196"/>
      <c r="D166" s="196"/>
      <c r="E166" s="110"/>
      <c r="F166" s="116">
        <f>F167+F174</f>
        <v>1800</v>
      </c>
      <c r="G166" s="116">
        <f t="shared" ref="G166:O166" si="76">G167+G174</f>
        <v>4998</v>
      </c>
      <c r="H166" s="116">
        <f t="shared" si="76"/>
        <v>1737.684</v>
      </c>
      <c r="I166" s="116">
        <f t="shared" si="76"/>
        <v>0</v>
      </c>
      <c r="J166" s="116">
        <f t="shared" si="76"/>
        <v>0</v>
      </c>
      <c r="K166" s="116">
        <f t="shared" si="76"/>
        <v>0</v>
      </c>
      <c r="L166" s="116">
        <f t="shared" si="76"/>
        <v>0</v>
      </c>
      <c r="M166" s="116">
        <f t="shared" si="76"/>
        <v>0</v>
      </c>
      <c r="N166" s="116">
        <f t="shared" si="76"/>
        <v>0</v>
      </c>
      <c r="O166" s="116">
        <f t="shared" si="76"/>
        <v>0</v>
      </c>
      <c r="P166" s="111"/>
    </row>
    <row r="167" spans="1:17" s="7" customFormat="1" ht="24" customHeight="1">
      <c r="A167" s="59" t="s">
        <v>58</v>
      </c>
      <c r="B167" s="96" t="s">
        <v>164</v>
      </c>
      <c r="C167" s="195"/>
      <c r="D167" s="195"/>
      <c r="E167" s="45"/>
      <c r="F167" s="63">
        <f>SUM(F168:F173)</f>
        <v>1800</v>
      </c>
      <c r="G167" s="63">
        <f t="shared" ref="G167:O167" si="77">SUM(G168:G173)</f>
        <v>210</v>
      </c>
      <c r="H167" s="63">
        <f t="shared" si="77"/>
        <v>1737.684</v>
      </c>
      <c r="I167" s="63">
        <f t="shared" si="77"/>
        <v>0</v>
      </c>
      <c r="J167" s="63">
        <f t="shared" si="77"/>
        <v>0</v>
      </c>
      <c r="K167" s="63">
        <f t="shared" si="77"/>
        <v>0</v>
      </c>
      <c r="L167" s="63">
        <f t="shared" si="77"/>
        <v>0</v>
      </c>
      <c r="M167" s="63">
        <f t="shared" si="77"/>
        <v>0</v>
      </c>
      <c r="N167" s="63">
        <f t="shared" si="77"/>
        <v>0</v>
      </c>
      <c r="O167" s="63">
        <f t="shared" si="77"/>
        <v>0</v>
      </c>
      <c r="P167" s="46"/>
    </row>
    <row r="168" spans="1:17" s="7" customFormat="1" ht="24" customHeight="1">
      <c r="A168" s="44">
        <v>1</v>
      </c>
      <c r="B168" s="98" t="s">
        <v>261</v>
      </c>
      <c r="C168" s="100" t="s">
        <v>376</v>
      </c>
      <c r="D168" s="100" t="s">
        <v>383</v>
      </c>
      <c r="E168" s="100" t="s">
        <v>321</v>
      </c>
      <c r="F168" s="46">
        <v>300</v>
      </c>
      <c r="G168" s="46">
        <v>35</v>
      </c>
      <c r="H168" s="46">
        <v>281.5</v>
      </c>
      <c r="I168" s="46"/>
      <c r="J168" s="30">
        <f t="shared" ref="J168:J173" si="78">K168+L168</f>
        <v>0</v>
      </c>
      <c r="K168" s="46"/>
      <c r="L168" s="46"/>
      <c r="M168" s="46"/>
      <c r="N168" s="46"/>
      <c r="O168" s="46"/>
      <c r="P168" s="46"/>
      <c r="Q168" s="119" t="s">
        <v>306</v>
      </c>
    </row>
    <row r="169" spans="1:17" s="7" customFormat="1" ht="24" customHeight="1">
      <c r="A169" s="44">
        <v>2</v>
      </c>
      <c r="B169" s="98" t="s">
        <v>262</v>
      </c>
      <c r="C169" s="100" t="s">
        <v>376</v>
      </c>
      <c r="D169" s="100" t="s">
        <v>383</v>
      </c>
      <c r="E169" s="100" t="s">
        <v>322</v>
      </c>
      <c r="F169" s="46">
        <v>300</v>
      </c>
      <c r="G169" s="46">
        <v>35</v>
      </c>
      <c r="H169" s="46">
        <v>281.5</v>
      </c>
      <c r="I169" s="46"/>
      <c r="J169" s="30">
        <f t="shared" si="78"/>
        <v>0</v>
      </c>
      <c r="K169" s="46"/>
      <c r="L169" s="46"/>
      <c r="M169" s="46"/>
      <c r="N169" s="46"/>
      <c r="O169" s="46"/>
      <c r="P169" s="46"/>
      <c r="Q169" s="119" t="s">
        <v>306</v>
      </c>
    </row>
    <row r="170" spans="1:17" s="7" customFormat="1" ht="24" customHeight="1">
      <c r="A170" s="44">
        <v>3</v>
      </c>
      <c r="B170" s="98" t="s">
        <v>263</v>
      </c>
      <c r="C170" s="100" t="s">
        <v>381</v>
      </c>
      <c r="D170" s="100" t="s">
        <v>383</v>
      </c>
      <c r="E170" s="100" t="s">
        <v>323</v>
      </c>
      <c r="F170" s="46">
        <v>300</v>
      </c>
      <c r="G170" s="46">
        <v>35</v>
      </c>
      <c r="H170" s="46">
        <v>272</v>
      </c>
      <c r="I170" s="46"/>
      <c r="J170" s="30">
        <f t="shared" si="78"/>
        <v>0</v>
      </c>
      <c r="K170" s="46"/>
      <c r="L170" s="46"/>
      <c r="M170" s="46"/>
      <c r="N170" s="46"/>
      <c r="O170" s="46"/>
      <c r="P170" s="46"/>
      <c r="Q170" s="119" t="s">
        <v>313</v>
      </c>
    </row>
    <row r="171" spans="1:17" s="7" customFormat="1" ht="24" customHeight="1">
      <c r="A171" s="44">
        <v>4</v>
      </c>
      <c r="B171" s="98" t="s">
        <v>264</v>
      </c>
      <c r="C171" s="100" t="s">
        <v>381</v>
      </c>
      <c r="D171" s="100" t="s">
        <v>383</v>
      </c>
      <c r="E171" s="100" t="s">
        <v>324</v>
      </c>
      <c r="F171" s="46">
        <v>300</v>
      </c>
      <c r="G171" s="46">
        <v>35</v>
      </c>
      <c r="H171" s="46">
        <v>316</v>
      </c>
      <c r="I171" s="46"/>
      <c r="J171" s="30">
        <f t="shared" si="78"/>
        <v>0</v>
      </c>
      <c r="K171" s="46"/>
      <c r="L171" s="46"/>
      <c r="M171" s="46"/>
      <c r="N171" s="46"/>
      <c r="O171" s="46"/>
      <c r="P171" s="46"/>
      <c r="Q171" s="119" t="s">
        <v>313</v>
      </c>
    </row>
    <row r="172" spans="1:17" s="7" customFormat="1" ht="24" customHeight="1">
      <c r="A172" s="44">
        <v>5</v>
      </c>
      <c r="B172" s="98" t="s">
        <v>265</v>
      </c>
      <c r="C172" s="100" t="s">
        <v>387</v>
      </c>
      <c r="D172" s="100" t="s">
        <v>383</v>
      </c>
      <c r="E172" s="100" t="s">
        <v>325</v>
      </c>
      <c r="F172" s="46">
        <v>300</v>
      </c>
      <c r="G172" s="46">
        <v>35</v>
      </c>
      <c r="H172" s="46">
        <v>289</v>
      </c>
      <c r="I172" s="46"/>
      <c r="J172" s="30">
        <f t="shared" si="78"/>
        <v>0</v>
      </c>
      <c r="K172" s="46"/>
      <c r="L172" s="46"/>
      <c r="M172" s="46"/>
      <c r="N172" s="46"/>
      <c r="O172" s="46"/>
      <c r="P172" s="46"/>
      <c r="Q172" s="119" t="s">
        <v>309</v>
      </c>
    </row>
    <row r="173" spans="1:17" s="7" customFormat="1" ht="24" customHeight="1">
      <c r="A173" s="44">
        <v>6</v>
      </c>
      <c r="B173" s="98" t="s">
        <v>266</v>
      </c>
      <c r="C173" s="100" t="s">
        <v>382</v>
      </c>
      <c r="D173" s="100" t="s">
        <v>383</v>
      </c>
      <c r="E173" s="100" t="s">
        <v>326</v>
      </c>
      <c r="F173" s="46">
        <v>300</v>
      </c>
      <c r="G173" s="46">
        <v>35</v>
      </c>
      <c r="H173" s="46">
        <v>297.68400000000003</v>
      </c>
      <c r="I173" s="46"/>
      <c r="J173" s="30">
        <f t="shared" si="78"/>
        <v>0</v>
      </c>
      <c r="K173" s="46"/>
      <c r="L173" s="46"/>
      <c r="M173" s="46"/>
      <c r="N173" s="46"/>
      <c r="O173" s="46"/>
      <c r="P173" s="46"/>
      <c r="Q173" s="119" t="s">
        <v>316</v>
      </c>
    </row>
    <row r="174" spans="1:17" s="7" customFormat="1" ht="24" customHeight="1">
      <c r="A174" s="59" t="s">
        <v>59</v>
      </c>
      <c r="B174" s="41" t="s">
        <v>226</v>
      </c>
      <c r="C174" s="190"/>
      <c r="D174" s="190"/>
      <c r="E174" s="45"/>
      <c r="F174" s="46"/>
      <c r="G174" s="63">
        <v>4788</v>
      </c>
      <c r="H174" s="46"/>
      <c r="I174" s="46"/>
      <c r="J174" s="46"/>
      <c r="K174" s="46"/>
      <c r="L174" s="46"/>
      <c r="M174" s="46"/>
      <c r="N174" s="46"/>
      <c r="O174" s="46"/>
      <c r="P174" s="46"/>
      <c r="Q174" s="2" t="s">
        <v>226</v>
      </c>
    </row>
    <row r="175" spans="1:17" s="7" customFormat="1" ht="24" customHeight="1">
      <c r="A175" s="108"/>
      <c r="B175" s="109" t="s">
        <v>267</v>
      </c>
      <c r="C175" s="196"/>
      <c r="D175" s="196"/>
      <c r="E175" s="110"/>
      <c r="F175" s="116">
        <f>F176+F186+F188</f>
        <v>50564</v>
      </c>
      <c r="G175" s="116">
        <f t="shared" ref="G175:O175" si="79">G176+G186+G188</f>
        <v>23331</v>
      </c>
      <c r="H175" s="116">
        <f t="shared" si="79"/>
        <v>35981.585999999996</v>
      </c>
      <c r="I175" s="116">
        <f t="shared" si="79"/>
        <v>1605</v>
      </c>
      <c r="J175" s="116">
        <f t="shared" si="79"/>
        <v>5410.6923210000004</v>
      </c>
      <c r="K175" s="116">
        <f t="shared" si="79"/>
        <v>5156.7383209999998</v>
      </c>
      <c r="L175" s="116">
        <f t="shared" si="79"/>
        <v>253.95400000000001</v>
      </c>
      <c r="M175" s="116">
        <f t="shared" si="79"/>
        <v>0</v>
      </c>
      <c r="N175" s="116">
        <f t="shared" si="79"/>
        <v>0</v>
      </c>
      <c r="O175" s="116">
        <f t="shared" si="79"/>
        <v>0</v>
      </c>
      <c r="P175" s="111"/>
    </row>
    <row r="176" spans="1:17" s="7" customFormat="1" ht="24" customHeight="1">
      <c r="A176" s="59" t="s">
        <v>58</v>
      </c>
      <c r="B176" s="96" t="s">
        <v>268</v>
      </c>
      <c r="C176" s="195"/>
      <c r="D176" s="195"/>
      <c r="E176" s="45"/>
      <c r="F176" s="63">
        <f>SUM(F177:F185)</f>
        <v>44004</v>
      </c>
      <c r="G176" s="63">
        <f t="shared" ref="G176:O176" si="80">SUM(G177:G185)</f>
        <v>10831</v>
      </c>
      <c r="H176" s="63">
        <f t="shared" si="80"/>
        <v>30481.585999999999</v>
      </c>
      <c r="I176" s="63">
        <f t="shared" si="80"/>
        <v>1605</v>
      </c>
      <c r="J176" s="63">
        <f t="shared" si="80"/>
        <v>2234.0973210000002</v>
      </c>
      <c r="K176" s="63">
        <f t="shared" si="80"/>
        <v>1980.143321</v>
      </c>
      <c r="L176" s="63">
        <f t="shared" si="80"/>
        <v>253.95400000000001</v>
      </c>
      <c r="M176" s="63">
        <f t="shared" si="80"/>
        <v>0</v>
      </c>
      <c r="N176" s="63">
        <f t="shared" si="80"/>
        <v>0</v>
      </c>
      <c r="O176" s="63">
        <f t="shared" si="80"/>
        <v>0</v>
      </c>
      <c r="P176" s="46"/>
    </row>
    <row r="177" spans="1:17" s="7" customFormat="1" ht="24" customHeight="1">
      <c r="A177" s="44">
        <v>1</v>
      </c>
      <c r="B177" s="98" t="s">
        <v>269</v>
      </c>
      <c r="C177" s="100" t="s">
        <v>381</v>
      </c>
      <c r="D177" s="56" t="s">
        <v>373</v>
      </c>
      <c r="E177" s="100" t="s">
        <v>327</v>
      </c>
      <c r="F177" s="46">
        <v>2700</v>
      </c>
      <c r="G177" s="46">
        <v>300</v>
      </c>
      <c r="H177" s="46">
        <v>2685</v>
      </c>
      <c r="I177" s="46"/>
      <c r="J177" s="30">
        <f t="shared" ref="J177:J185" si="81">K177+L177</f>
        <v>261.99440199999998</v>
      </c>
      <c r="K177" s="46">
        <v>261.99440199999998</v>
      </c>
      <c r="L177" s="46"/>
      <c r="M177" s="46"/>
      <c r="N177" s="46"/>
      <c r="O177" s="46"/>
      <c r="P177" s="46"/>
      <c r="Q177" s="119" t="s">
        <v>313</v>
      </c>
    </row>
    <row r="178" spans="1:17" s="7" customFormat="1" ht="25.5">
      <c r="A178" s="44">
        <v>2</v>
      </c>
      <c r="B178" s="98" t="s">
        <v>270</v>
      </c>
      <c r="C178" s="100" t="s">
        <v>386</v>
      </c>
      <c r="D178" s="56" t="s">
        <v>373</v>
      </c>
      <c r="E178" s="100" t="s">
        <v>328</v>
      </c>
      <c r="F178" s="46">
        <v>1600</v>
      </c>
      <c r="G178" s="46">
        <v>200</v>
      </c>
      <c r="H178" s="46">
        <v>1580</v>
      </c>
      <c r="I178" s="46"/>
      <c r="J178" s="30">
        <f t="shared" si="81"/>
        <v>17.953999999999997</v>
      </c>
      <c r="K178" s="46">
        <v>17.341999999999999</v>
      </c>
      <c r="L178" s="46">
        <v>0.61199999999999999</v>
      </c>
      <c r="M178" s="46"/>
      <c r="N178" s="46"/>
      <c r="O178" s="46"/>
      <c r="P178" s="46"/>
      <c r="Q178" s="118" t="s">
        <v>57</v>
      </c>
    </row>
    <row r="179" spans="1:17" s="7" customFormat="1" ht="24" customHeight="1">
      <c r="A179" s="44">
        <v>3</v>
      </c>
      <c r="B179" s="98" t="s">
        <v>271</v>
      </c>
      <c r="C179" s="100" t="s">
        <v>386</v>
      </c>
      <c r="D179" s="56" t="s">
        <v>373</v>
      </c>
      <c r="E179" s="100" t="s">
        <v>329</v>
      </c>
      <c r="F179" s="46">
        <v>1600</v>
      </c>
      <c r="G179" s="46">
        <v>200</v>
      </c>
      <c r="H179" s="46">
        <v>1455.23</v>
      </c>
      <c r="I179" s="46"/>
      <c r="J179" s="30">
        <f t="shared" si="81"/>
        <v>0</v>
      </c>
      <c r="K179" s="46"/>
      <c r="L179" s="46"/>
      <c r="M179" s="46"/>
      <c r="N179" s="46"/>
      <c r="O179" s="46"/>
      <c r="P179" s="46"/>
      <c r="Q179" s="118" t="s">
        <v>57</v>
      </c>
    </row>
    <row r="180" spans="1:17" s="7" customFormat="1" ht="24" customHeight="1">
      <c r="A180" s="44">
        <v>4</v>
      </c>
      <c r="B180" s="98" t="s">
        <v>272</v>
      </c>
      <c r="C180" s="100" t="s">
        <v>402</v>
      </c>
      <c r="D180" s="56" t="s">
        <v>373</v>
      </c>
      <c r="E180" s="100" t="s">
        <v>330</v>
      </c>
      <c r="F180" s="46">
        <v>13500</v>
      </c>
      <c r="G180" s="46">
        <v>3159</v>
      </c>
      <c r="H180" s="46">
        <f>10222+I180</f>
        <v>11677</v>
      </c>
      <c r="I180" s="46">
        <v>1455</v>
      </c>
      <c r="J180" s="30">
        <f t="shared" si="81"/>
        <v>1954.1489190000002</v>
      </c>
      <c r="K180" s="46">
        <v>1700.8069190000001</v>
      </c>
      <c r="L180" s="46">
        <v>253.34200000000001</v>
      </c>
      <c r="M180" s="46"/>
      <c r="N180" s="46"/>
      <c r="O180" s="46"/>
      <c r="P180" s="46"/>
      <c r="Q180" s="118" t="s">
        <v>57</v>
      </c>
    </row>
    <row r="181" spans="1:17" s="7" customFormat="1" ht="24" customHeight="1">
      <c r="A181" s="44">
        <v>5</v>
      </c>
      <c r="B181" s="98" t="s">
        <v>273</v>
      </c>
      <c r="C181" s="100" t="s">
        <v>396</v>
      </c>
      <c r="D181" s="56" t="s">
        <v>373</v>
      </c>
      <c r="E181" s="100" t="s">
        <v>331</v>
      </c>
      <c r="F181" s="46">
        <v>19542</v>
      </c>
      <c r="G181" s="46">
        <v>6542</v>
      </c>
      <c r="H181" s="46">
        <v>8149</v>
      </c>
      <c r="I181" s="46">
        <v>150</v>
      </c>
      <c r="J181" s="30">
        <f t="shared" si="81"/>
        <v>0</v>
      </c>
      <c r="K181" s="46"/>
      <c r="L181" s="46"/>
      <c r="M181" s="46"/>
      <c r="N181" s="46"/>
      <c r="O181" s="46"/>
      <c r="P181" s="46"/>
      <c r="Q181" s="118" t="s">
        <v>57</v>
      </c>
    </row>
    <row r="182" spans="1:17" s="7" customFormat="1" ht="24" customHeight="1">
      <c r="A182" s="44">
        <v>6</v>
      </c>
      <c r="B182" s="98" t="s">
        <v>274</v>
      </c>
      <c r="C182" s="100" t="s">
        <v>396</v>
      </c>
      <c r="D182" s="56" t="s">
        <v>373</v>
      </c>
      <c r="E182" s="100" t="s">
        <v>332</v>
      </c>
      <c r="F182" s="46">
        <v>960</v>
      </c>
      <c r="G182" s="46">
        <v>80</v>
      </c>
      <c r="H182" s="46">
        <v>900</v>
      </c>
      <c r="I182" s="46"/>
      <c r="J182" s="30">
        <f t="shared" si="81"/>
        <v>0</v>
      </c>
      <c r="K182" s="46"/>
      <c r="L182" s="46"/>
      <c r="M182" s="46"/>
      <c r="N182" s="46"/>
      <c r="O182" s="46"/>
      <c r="P182" s="46"/>
      <c r="Q182" s="100" t="s">
        <v>307</v>
      </c>
    </row>
    <row r="183" spans="1:17" s="7" customFormat="1" ht="24" customHeight="1">
      <c r="A183" s="44">
        <v>7</v>
      </c>
      <c r="B183" s="98" t="s">
        <v>275</v>
      </c>
      <c r="C183" s="100" t="s">
        <v>396</v>
      </c>
      <c r="D183" s="56" t="s">
        <v>373</v>
      </c>
      <c r="E183" s="100" t="s">
        <v>333</v>
      </c>
      <c r="F183" s="46">
        <v>702</v>
      </c>
      <c r="G183" s="46">
        <v>52</v>
      </c>
      <c r="H183" s="46">
        <v>697.08399999999995</v>
      </c>
      <c r="I183" s="46"/>
      <c r="J183" s="30">
        <f t="shared" si="81"/>
        <v>0</v>
      </c>
      <c r="K183" s="46"/>
      <c r="L183" s="46"/>
      <c r="M183" s="46"/>
      <c r="N183" s="46"/>
      <c r="O183" s="46"/>
      <c r="P183" s="46"/>
      <c r="Q183" s="100" t="s">
        <v>307</v>
      </c>
    </row>
    <row r="184" spans="1:17" s="7" customFormat="1" ht="24" customHeight="1">
      <c r="A184" s="44">
        <v>8</v>
      </c>
      <c r="B184" s="98" t="s">
        <v>276</v>
      </c>
      <c r="C184" s="100" t="s">
        <v>418</v>
      </c>
      <c r="D184" s="56" t="s">
        <v>373</v>
      </c>
      <c r="E184" s="100" t="s">
        <v>334</v>
      </c>
      <c r="F184" s="46">
        <v>1120</v>
      </c>
      <c r="G184" s="46">
        <v>70</v>
      </c>
      <c r="H184" s="46">
        <v>1100</v>
      </c>
      <c r="I184" s="46"/>
      <c r="J184" s="30">
        <f t="shared" si="81"/>
        <v>0</v>
      </c>
      <c r="K184" s="46"/>
      <c r="L184" s="46"/>
      <c r="M184" s="46"/>
      <c r="N184" s="46"/>
      <c r="O184" s="46"/>
      <c r="P184" s="46"/>
      <c r="Q184" s="100" t="s">
        <v>313</v>
      </c>
    </row>
    <row r="185" spans="1:17" s="7" customFormat="1" ht="24" customHeight="1">
      <c r="A185" s="44">
        <v>9</v>
      </c>
      <c r="B185" s="98" t="s">
        <v>277</v>
      </c>
      <c r="C185" s="100" t="s">
        <v>417</v>
      </c>
      <c r="D185" s="56" t="s">
        <v>373</v>
      </c>
      <c r="E185" s="100" t="s">
        <v>335</v>
      </c>
      <c r="F185" s="46">
        <v>2280</v>
      </c>
      <c r="G185" s="46">
        <v>228</v>
      </c>
      <c r="H185" s="46">
        <v>2238.2719999999999</v>
      </c>
      <c r="I185" s="46"/>
      <c r="J185" s="30">
        <f t="shared" si="81"/>
        <v>0</v>
      </c>
      <c r="K185" s="46"/>
      <c r="L185" s="46"/>
      <c r="M185" s="46"/>
      <c r="N185" s="46"/>
      <c r="O185" s="46"/>
      <c r="P185" s="46"/>
      <c r="Q185" s="100" t="s">
        <v>315</v>
      </c>
    </row>
    <row r="186" spans="1:17" s="7" customFormat="1" ht="24" customHeight="1">
      <c r="A186" s="59" t="s">
        <v>59</v>
      </c>
      <c r="B186" s="96" t="s">
        <v>164</v>
      </c>
      <c r="C186" s="195"/>
      <c r="D186" s="195"/>
      <c r="E186" s="45"/>
      <c r="F186" s="63">
        <f>SUM(F187)</f>
        <v>6560</v>
      </c>
      <c r="G186" s="63">
        <f t="shared" ref="G186:O186" si="82">SUM(G187)</f>
        <v>3560</v>
      </c>
      <c r="H186" s="63">
        <f t="shared" si="82"/>
        <v>5500</v>
      </c>
      <c r="I186" s="63">
        <f t="shared" si="82"/>
        <v>0</v>
      </c>
      <c r="J186" s="63">
        <f t="shared" si="82"/>
        <v>3176.5949999999998</v>
      </c>
      <c r="K186" s="63">
        <f t="shared" si="82"/>
        <v>3176.5949999999998</v>
      </c>
      <c r="L186" s="63">
        <f t="shared" si="82"/>
        <v>0</v>
      </c>
      <c r="M186" s="63">
        <f t="shared" si="82"/>
        <v>0</v>
      </c>
      <c r="N186" s="63">
        <f t="shared" si="82"/>
        <v>0</v>
      </c>
      <c r="O186" s="63">
        <f t="shared" si="82"/>
        <v>0</v>
      </c>
      <c r="P186" s="46"/>
    </row>
    <row r="187" spans="1:17" s="7" customFormat="1" ht="24" customHeight="1">
      <c r="A187" s="44">
        <v>1</v>
      </c>
      <c r="B187" s="98" t="s">
        <v>278</v>
      </c>
      <c r="C187" s="100" t="s">
        <v>389</v>
      </c>
      <c r="D187" s="56" t="s">
        <v>383</v>
      </c>
      <c r="E187" s="100" t="s">
        <v>336</v>
      </c>
      <c r="F187" s="46">
        <v>6560</v>
      </c>
      <c r="G187" s="46">
        <v>3560</v>
      </c>
      <c r="H187" s="46">
        <v>5500</v>
      </c>
      <c r="I187" s="46"/>
      <c r="J187" s="30">
        <f t="shared" ref="J187" si="83">K187+L187</f>
        <v>3176.5949999999998</v>
      </c>
      <c r="K187" s="46">
        <v>3176.5949999999998</v>
      </c>
      <c r="L187" s="46"/>
      <c r="M187" s="46"/>
      <c r="N187" s="46"/>
      <c r="O187" s="46"/>
      <c r="P187" s="46"/>
      <c r="Q187" s="118" t="s">
        <v>57</v>
      </c>
    </row>
    <row r="188" spans="1:17" s="7" customFormat="1" ht="24" customHeight="1">
      <c r="A188" s="112" t="s">
        <v>71</v>
      </c>
      <c r="B188" s="106" t="s">
        <v>226</v>
      </c>
      <c r="C188" s="106"/>
      <c r="D188" s="106"/>
      <c r="E188" s="113"/>
      <c r="F188" s="114"/>
      <c r="G188" s="120">
        <v>8940</v>
      </c>
      <c r="H188" s="114"/>
      <c r="I188" s="114"/>
      <c r="J188" s="114"/>
      <c r="K188" s="114"/>
      <c r="L188" s="114"/>
      <c r="M188" s="114"/>
      <c r="N188" s="114"/>
      <c r="O188" s="114"/>
      <c r="P188" s="114"/>
      <c r="Q188" s="2" t="s">
        <v>226</v>
      </c>
    </row>
    <row r="189" spans="1:17" ht="24" customHeight="1"/>
    <row r="190" spans="1:17" s="298" customFormat="1" ht="20.25" hidden="1" customHeight="1">
      <c r="A190" s="296"/>
      <c r="B190" s="297" t="s">
        <v>340</v>
      </c>
      <c r="C190" s="297"/>
      <c r="D190" s="297"/>
      <c r="F190" s="299">
        <f>SUM(F191:F206)</f>
        <v>1413651.3640000001</v>
      </c>
      <c r="G190" s="299">
        <f>SUM(G191:G206)</f>
        <v>266717</v>
      </c>
      <c r="H190" s="299">
        <f t="shared" ref="H190:O190" si="84">SUM(H191:H206)</f>
        <v>1000615.4940000001</v>
      </c>
      <c r="I190" s="299">
        <f t="shared" si="84"/>
        <v>32905.3485</v>
      </c>
      <c r="J190" s="299">
        <f t="shared" si="84"/>
        <v>73370.892320999992</v>
      </c>
      <c r="K190" s="299">
        <f t="shared" si="84"/>
        <v>69544.74132099998</v>
      </c>
      <c r="L190" s="299">
        <f t="shared" si="84"/>
        <v>3826.1510000000003</v>
      </c>
      <c r="M190" s="299">
        <f t="shared" si="84"/>
        <v>0</v>
      </c>
      <c r="N190" s="299">
        <f t="shared" si="84"/>
        <v>0</v>
      </c>
      <c r="O190" s="299">
        <f t="shared" si="84"/>
        <v>0</v>
      </c>
    </row>
    <row r="191" spans="1:17" s="298" customFormat="1" ht="25.5" hidden="1">
      <c r="A191" s="300">
        <v>1</v>
      </c>
      <c r="B191" s="301" t="s">
        <v>57</v>
      </c>
      <c r="C191" s="301"/>
      <c r="D191" s="301"/>
      <c r="E191" s="302"/>
      <c r="F191" s="303">
        <f>SUMIF($Q$11:$Q$188,B191,$F$11:$F$188)</f>
        <v>1331176</v>
      </c>
      <c r="G191" s="303">
        <f>SUMIF($Q$11:$Q$188,B191,$G$11:$G$188)</f>
        <v>234140</v>
      </c>
      <c r="H191" s="303">
        <f>SUMIF($Q$11:$Q$188,B191,$H$11:$H$188)</f>
        <v>925669.55400000012</v>
      </c>
      <c r="I191" s="303">
        <f>SUMIF($Q$11:$Q$188,B191,$I$11:$I$188)</f>
        <v>32905.3485</v>
      </c>
      <c r="J191" s="303">
        <f>SUMIF($Q$11:$Q$188,B191,$J$11:$J$188)</f>
        <v>71610.207918999993</v>
      </c>
      <c r="K191" s="303">
        <f>SUMIF($Q$11:$Q$188,B191,$K$11:$K$188)</f>
        <v>67784.056918999981</v>
      </c>
      <c r="L191" s="303">
        <f>SUMIF($Q$11:$Q$188,B191,$L$11:$L$188)</f>
        <v>3826.1510000000003</v>
      </c>
      <c r="M191" s="302"/>
      <c r="N191" s="302"/>
      <c r="O191" s="302"/>
      <c r="P191" s="302"/>
    </row>
    <row r="192" spans="1:17" s="298" customFormat="1" hidden="1">
      <c r="A192" s="300">
        <v>2</v>
      </c>
      <c r="B192" s="304" t="s">
        <v>308</v>
      </c>
      <c r="C192" s="304"/>
      <c r="D192" s="304"/>
      <c r="E192" s="302"/>
      <c r="F192" s="303">
        <f t="shared" ref="F192:F206" si="85">SUMIF($Q$11:$Q$188,B192,$F$11:$F$188)</f>
        <v>1500</v>
      </c>
      <c r="G192" s="303">
        <f t="shared" ref="G192:G206" si="86">SUMIF($Q$11:$Q$188,B192,$G$11:$G$188)</f>
        <v>50</v>
      </c>
      <c r="H192" s="303">
        <f t="shared" ref="H192:H206" si="87">SUMIF($Q$11:$Q$188,B192,$H$11:$H$188)</f>
        <v>1480</v>
      </c>
      <c r="I192" s="303">
        <f t="shared" ref="I192:I206" si="88">SUMIF($Q$11:$Q$188,B192,$I$11:$I$188)</f>
        <v>0</v>
      </c>
      <c r="J192" s="303">
        <f t="shared" ref="J192:J206" si="89">SUMIF($Q$11:$Q$188,B192,$J$11:$J$188)</f>
        <v>0</v>
      </c>
      <c r="K192" s="303">
        <f t="shared" ref="K192:K206" si="90">SUMIF($Q$11:$Q$188,B192,$K$11:$K$188)</f>
        <v>0</v>
      </c>
      <c r="L192" s="303">
        <f t="shared" ref="L192:L206" si="91">SUMIF($Q$11:$Q$188,B192,$L$11:$L$188)</f>
        <v>0</v>
      </c>
      <c r="M192" s="302"/>
      <c r="N192" s="302"/>
      <c r="O192" s="302"/>
      <c r="P192" s="302"/>
    </row>
    <row r="193" spans="1:16" s="298" customFormat="1" hidden="1">
      <c r="A193" s="300">
        <v>3</v>
      </c>
      <c r="B193" s="304" t="s">
        <v>337</v>
      </c>
      <c r="C193" s="304"/>
      <c r="D193" s="304"/>
      <c r="E193" s="302"/>
      <c r="F193" s="303">
        <f t="shared" si="85"/>
        <v>5915</v>
      </c>
      <c r="G193" s="303">
        <f t="shared" si="86"/>
        <v>1141</v>
      </c>
      <c r="H193" s="303">
        <f t="shared" si="87"/>
        <v>5850.2190000000001</v>
      </c>
      <c r="I193" s="303">
        <f t="shared" si="88"/>
        <v>0</v>
      </c>
      <c r="J193" s="303">
        <f t="shared" si="89"/>
        <v>380.99900000000002</v>
      </c>
      <c r="K193" s="303">
        <f t="shared" si="90"/>
        <v>380.99900000000002</v>
      </c>
      <c r="L193" s="303">
        <f t="shared" si="91"/>
        <v>0</v>
      </c>
      <c r="M193" s="302"/>
      <c r="N193" s="302"/>
      <c r="O193" s="302"/>
      <c r="P193" s="302"/>
    </row>
    <row r="194" spans="1:16" s="298" customFormat="1" ht="24" hidden="1" customHeight="1">
      <c r="A194" s="300">
        <v>4</v>
      </c>
      <c r="B194" s="305" t="s">
        <v>307</v>
      </c>
      <c r="C194" s="305"/>
      <c r="D194" s="305"/>
      <c r="E194" s="302"/>
      <c r="F194" s="303">
        <f t="shared" si="85"/>
        <v>4506</v>
      </c>
      <c r="G194" s="303">
        <f t="shared" si="86"/>
        <v>318</v>
      </c>
      <c r="H194" s="303">
        <f t="shared" si="87"/>
        <v>4382.1139999999996</v>
      </c>
      <c r="I194" s="303">
        <f t="shared" si="88"/>
        <v>0</v>
      </c>
      <c r="J194" s="303">
        <f t="shared" si="89"/>
        <v>0</v>
      </c>
      <c r="K194" s="303">
        <f t="shared" si="90"/>
        <v>0</v>
      </c>
      <c r="L194" s="303">
        <f t="shared" si="91"/>
        <v>0</v>
      </c>
      <c r="M194" s="302"/>
      <c r="N194" s="302"/>
      <c r="O194" s="302"/>
      <c r="P194" s="302"/>
    </row>
    <row r="195" spans="1:16" s="298" customFormat="1" ht="24" hidden="1" customHeight="1">
      <c r="A195" s="300">
        <v>5</v>
      </c>
      <c r="B195" s="305" t="s">
        <v>315</v>
      </c>
      <c r="C195" s="305"/>
      <c r="D195" s="305"/>
      <c r="E195" s="302"/>
      <c r="F195" s="303">
        <f t="shared" si="85"/>
        <v>7180</v>
      </c>
      <c r="G195" s="303">
        <f t="shared" si="86"/>
        <v>848</v>
      </c>
      <c r="H195" s="303">
        <f t="shared" si="87"/>
        <v>6938.2719999999999</v>
      </c>
      <c r="I195" s="303">
        <f t="shared" si="88"/>
        <v>0</v>
      </c>
      <c r="J195" s="303">
        <f t="shared" si="89"/>
        <v>0</v>
      </c>
      <c r="K195" s="303">
        <f t="shared" si="90"/>
        <v>0</v>
      </c>
      <c r="L195" s="303">
        <f t="shared" si="91"/>
        <v>0</v>
      </c>
      <c r="M195" s="302"/>
      <c r="N195" s="302"/>
      <c r="O195" s="302"/>
      <c r="P195" s="302"/>
    </row>
    <row r="196" spans="1:16" s="298" customFormat="1" hidden="1">
      <c r="A196" s="300">
        <v>6</v>
      </c>
      <c r="B196" s="305" t="s">
        <v>313</v>
      </c>
      <c r="C196" s="305"/>
      <c r="D196" s="305"/>
      <c r="E196" s="302"/>
      <c r="F196" s="303">
        <f t="shared" si="85"/>
        <v>9136</v>
      </c>
      <c r="G196" s="303">
        <f t="shared" si="86"/>
        <v>636</v>
      </c>
      <c r="H196" s="303">
        <f t="shared" si="87"/>
        <v>8763.643</v>
      </c>
      <c r="I196" s="303">
        <f t="shared" si="88"/>
        <v>0</v>
      </c>
      <c r="J196" s="303">
        <f t="shared" si="89"/>
        <v>261.99440199999998</v>
      </c>
      <c r="K196" s="303">
        <f t="shared" si="90"/>
        <v>261.99440199999998</v>
      </c>
      <c r="L196" s="303">
        <f t="shared" si="91"/>
        <v>0</v>
      </c>
      <c r="M196" s="302"/>
      <c r="N196" s="302"/>
      <c r="O196" s="302"/>
      <c r="P196" s="302"/>
    </row>
    <row r="197" spans="1:16" s="298" customFormat="1" hidden="1">
      <c r="A197" s="300">
        <v>7</v>
      </c>
      <c r="B197" s="306" t="s">
        <v>316</v>
      </c>
      <c r="C197" s="306"/>
      <c r="D197" s="306"/>
      <c r="E197" s="302"/>
      <c r="F197" s="303">
        <f t="shared" si="85"/>
        <v>4100</v>
      </c>
      <c r="G197" s="303">
        <f t="shared" si="86"/>
        <v>700</v>
      </c>
      <c r="H197" s="303">
        <f t="shared" si="87"/>
        <v>3934.616</v>
      </c>
      <c r="I197" s="303">
        <f t="shared" si="88"/>
        <v>0</v>
      </c>
      <c r="J197" s="303">
        <f t="shared" si="89"/>
        <v>0</v>
      </c>
      <c r="K197" s="303">
        <f t="shared" si="90"/>
        <v>0</v>
      </c>
      <c r="L197" s="303">
        <f t="shared" si="91"/>
        <v>0</v>
      </c>
      <c r="M197" s="302"/>
      <c r="N197" s="302"/>
      <c r="O197" s="302"/>
      <c r="P197" s="302"/>
    </row>
    <row r="198" spans="1:16" s="298" customFormat="1" hidden="1">
      <c r="A198" s="300">
        <v>8</v>
      </c>
      <c r="B198" s="304" t="s">
        <v>338</v>
      </c>
      <c r="C198" s="304"/>
      <c r="D198" s="304"/>
      <c r="E198" s="302"/>
      <c r="F198" s="303">
        <f t="shared" si="85"/>
        <v>12270</v>
      </c>
      <c r="G198" s="303">
        <f t="shared" si="86"/>
        <v>2054</v>
      </c>
      <c r="H198" s="303">
        <f t="shared" si="87"/>
        <v>7867.9189999999999</v>
      </c>
      <c r="I198" s="303">
        <f t="shared" si="88"/>
        <v>0</v>
      </c>
      <c r="J198" s="303">
        <f t="shared" si="89"/>
        <v>0</v>
      </c>
      <c r="K198" s="303">
        <f t="shared" si="90"/>
        <v>0</v>
      </c>
      <c r="L198" s="303">
        <f t="shared" si="91"/>
        <v>0</v>
      </c>
      <c r="M198" s="302"/>
      <c r="N198" s="302"/>
      <c r="O198" s="302"/>
      <c r="P198" s="302"/>
    </row>
    <row r="199" spans="1:16" s="298" customFormat="1" hidden="1">
      <c r="A199" s="300">
        <v>9</v>
      </c>
      <c r="B199" s="306" t="s">
        <v>306</v>
      </c>
      <c r="C199" s="306"/>
      <c r="D199" s="306"/>
      <c r="E199" s="302"/>
      <c r="F199" s="303">
        <f t="shared" si="85"/>
        <v>5500</v>
      </c>
      <c r="G199" s="303">
        <f t="shared" si="86"/>
        <v>785</v>
      </c>
      <c r="H199" s="303">
        <f t="shared" si="87"/>
        <v>5167.4740000000002</v>
      </c>
      <c r="I199" s="303">
        <f t="shared" si="88"/>
        <v>0</v>
      </c>
      <c r="J199" s="303">
        <f t="shared" si="89"/>
        <v>0</v>
      </c>
      <c r="K199" s="303">
        <f t="shared" si="90"/>
        <v>0</v>
      </c>
      <c r="L199" s="303">
        <f t="shared" si="91"/>
        <v>0</v>
      </c>
      <c r="M199" s="302"/>
      <c r="N199" s="302"/>
      <c r="O199" s="302"/>
      <c r="P199" s="302"/>
    </row>
    <row r="200" spans="1:16" s="298" customFormat="1" hidden="1">
      <c r="A200" s="300">
        <v>10</v>
      </c>
      <c r="B200" s="304" t="s">
        <v>311</v>
      </c>
      <c r="C200" s="304"/>
      <c r="D200" s="304"/>
      <c r="E200" s="302"/>
      <c r="F200" s="303">
        <f t="shared" si="85"/>
        <v>3176</v>
      </c>
      <c r="G200" s="303">
        <f t="shared" si="86"/>
        <v>136</v>
      </c>
      <c r="H200" s="303">
        <f t="shared" si="87"/>
        <v>3022.2690000000002</v>
      </c>
      <c r="I200" s="303">
        <f t="shared" si="88"/>
        <v>0</v>
      </c>
      <c r="J200" s="303">
        <f t="shared" si="89"/>
        <v>0</v>
      </c>
      <c r="K200" s="303">
        <f t="shared" si="90"/>
        <v>0</v>
      </c>
      <c r="L200" s="303">
        <f t="shared" si="91"/>
        <v>0</v>
      </c>
      <c r="M200" s="302"/>
      <c r="N200" s="302"/>
      <c r="O200" s="302"/>
      <c r="P200" s="302"/>
    </row>
    <row r="201" spans="1:16" s="298" customFormat="1" hidden="1">
      <c r="A201" s="300">
        <v>11</v>
      </c>
      <c r="B201" s="304" t="s">
        <v>310</v>
      </c>
      <c r="C201" s="304"/>
      <c r="D201" s="304"/>
      <c r="E201" s="302"/>
      <c r="F201" s="303">
        <f t="shared" si="85"/>
        <v>3936.364</v>
      </c>
      <c r="G201" s="303">
        <f t="shared" si="86"/>
        <v>390</v>
      </c>
      <c r="H201" s="303">
        <f t="shared" si="87"/>
        <v>3594.8890000000001</v>
      </c>
      <c r="I201" s="303">
        <f t="shared" si="88"/>
        <v>0</v>
      </c>
      <c r="J201" s="303">
        <f t="shared" si="89"/>
        <v>0</v>
      </c>
      <c r="K201" s="303">
        <f t="shared" si="90"/>
        <v>0</v>
      </c>
      <c r="L201" s="303">
        <f t="shared" si="91"/>
        <v>0</v>
      </c>
      <c r="M201" s="302"/>
      <c r="N201" s="302"/>
      <c r="O201" s="302"/>
      <c r="P201" s="302"/>
    </row>
    <row r="202" spans="1:16" s="298" customFormat="1" hidden="1">
      <c r="A202" s="300">
        <v>12</v>
      </c>
      <c r="B202" s="306" t="s">
        <v>309</v>
      </c>
      <c r="C202" s="306"/>
      <c r="D202" s="306"/>
      <c r="E202" s="302"/>
      <c r="F202" s="303">
        <f t="shared" si="85"/>
        <v>13670</v>
      </c>
      <c r="G202" s="303">
        <f t="shared" si="86"/>
        <v>2506</v>
      </c>
      <c r="H202" s="303">
        <f t="shared" si="87"/>
        <v>12788.813</v>
      </c>
      <c r="I202" s="303">
        <f t="shared" si="88"/>
        <v>0</v>
      </c>
      <c r="J202" s="303">
        <f t="shared" si="89"/>
        <v>989.80100000000004</v>
      </c>
      <c r="K202" s="303">
        <f t="shared" si="90"/>
        <v>989.80100000000004</v>
      </c>
      <c r="L202" s="303">
        <f t="shared" si="91"/>
        <v>0</v>
      </c>
      <c r="M202" s="302"/>
      <c r="N202" s="302"/>
      <c r="O202" s="302"/>
      <c r="P202" s="302"/>
    </row>
    <row r="203" spans="1:16" s="298" customFormat="1" hidden="1">
      <c r="A203" s="300">
        <v>13</v>
      </c>
      <c r="B203" s="304" t="s">
        <v>314</v>
      </c>
      <c r="C203" s="304"/>
      <c r="D203" s="304"/>
      <c r="E203" s="302"/>
      <c r="F203" s="303">
        <f t="shared" si="85"/>
        <v>3600</v>
      </c>
      <c r="G203" s="303">
        <f t="shared" si="86"/>
        <v>300</v>
      </c>
      <c r="H203" s="303">
        <f t="shared" si="87"/>
        <v>3551.99</v>
      </c>
      <c r="I203" s="303">
        <f t="shared" si="88"/>
        <v>0</v>
      </c>
      <c r="J203" s="303">
        <f t="shared" si="89"/>
        <v>89.177999999999997</v>
      </c>
      <c r="K203" s="303">
        <f t="shared" si="90"/>
        <v>89.177999999999997</v>
      </c>
      <c r="L203" s="303">
        <f t="shared" si="91"/>
        <v>0</v>
      </c>
      <c r="M203" s="302"/>
      <c r="N203" s="302"/>
      <c r="O203" s="302"/>
      <c r="P203" s="302"/>
    </row>
    <row r="204" spans="1:16" s="298" customFormat="1" hidden="1">
      <c r="A204" s="300">
        <v>14</v>
      </c>
      <c r="B204" s="304" t="s">
        <v>339</v>
      </c>
      <c r="C204" s="304"/>
      <c r="D204" s="304"/>
      <c r="E204" s="302"/>
      <c r="F204" s="303">
        <f t="shared" si="85"/>
        <v>1900</v>
      </c>
      <c r="G204" s="303">
        <f t="shared" si="86"/>
        <v>136</v>
      </c>
      <c r="H204" s="303">
        <f t="shared" si="87"/>
        <v>1850</v>
      </c>
      <c r="I204" s="303">
        <f t="shared" si="88"/>
        <v>0</v>
      </c>
      <c r="J204" s="303">
        <f t="shared" si="89"/>
        <v>0</v>
      </c>
      <c r="K204" s="303">
        <f t="shared" si="90"/>
        <v>0</v>
      </c>
      <c r="L204" s="303">
        <f t="shared" si="91"/>
        <v>0</v>
      </c>
      <c r="M204" s="302"/>
      <c r="N204" s="302"/>
      <c r="O204" s="302"/>
      <c r="P204" s="302"/>
    </row>
    <row r="205" spans="1:16" s="298" customFormat="1" hidden="1">
      <c r="A205" s="300">
        <v>15</v>
      </c>
      <c r="B205" s="304" t="s">
        <v>312</v>
      </c>
      <c r="C205" s="304"/>
      <c r="D205" s="304"/>
      <c r="E205" s="302"/>
      <c r="F205" s="303">
        <f t="shared" si="85"/>
        <v>6086</v>
      </c>
      <c r="G205" s="303">
        <f t="shared" si="86"/>
        <v>436</v>
      </c>
      <c r="H205" s="303">
        <f t="shared" si="87"/>
        <v>5753.7219999999998</v>
      </c>
      <c r="I205" s="303">
        <f t="shared" si="88"/>
        <v>0</v>
      </c>
      <c r="J205" s="303">
        <f t="shared" si="89"/>
        <v>38.712000000000003</v>
      </c>
      <c r="K205" s="303">
        <f t="shared" si="90"/>
        <v>38.712000000000003</v>
      </c>
      <c r="L205" s="303">
        <f t="shared" si="91"/>
        <v>0</v>
      </c>
      <c r="M205" s="302"/>
      <c r="N205" s="302"/>
      <c r="O205" s="302"/>
      <c r="P205" s="302"/>
    </row>
    <row r="206" spans="1:16" s="298" customFormat="1" hidden="1">
      <c r="A206" s="300">
        <v>16</v>
      </c>
      <c r="B206" s="307" t="s">
        <v>226</v>
      </c>
      <c r="C206" s="307"/>
      <c r="D206" s="307"/>
      <c r="E206" s="302"/>
      <c r="F206" s="303">
        <f t="shared" si="85"/>
        <v>0</v>
      </c>
      <c r="G206" s="303">
        <f t="shared" si="86"/>
        <v>22141</v>
      </c>
      <c r="H206" s="303">
        <f t="shared" si="87"/>
        <v>0</v>
      </c>
      <c r="I206" s="303">
        <f t="shared" si="88"/>
        <v>0</v>
      </c>
      <c r="J206" s="303">
        <f t="shared" si="89"/>
        <v>0</v>
      </c>
      <c r="K206" s="303">
        <f t="shared" si="90"/>
        <v>0</v>
      </c>
      <c r="L206" s="303">
        <f t="shared" si="91"/>
        <v>0</v>
      </c>
      <c r="M206" s="302"/>
      <c r="N206" s="302"/>
      <c r="O206" s="302"/>
      <c r="P206" s="302"/>
    </row>
    <row r="207" spans="1:16" s="298" customFormat="1" hidden="1">
      <c r="A207" s="308"/>
    </row>
    <row r="208" spans="1:16" hidden="1"/>
  </sheetData>
  <mergeCells count="24">
    <mergeCell ref="D5:D8"/>
    <mergeCell ref="E6:E8"/>
    <mergeCell ref="H5:L5"/>
    <mergeCell ref="M5:O5"/>
    <mergeCell ref="M6:M8"/>
    <mergeCell ref="N6:N8"/>
    <mergeCell ref="O6:O8"/>
    <mergeCell ref="F6:F8"/>
    <mergeCell ref="P5:P8"/>
    <mergeCell ref="Q5:Q8"/>
    <mergeCell ref="N1:P1"/>
    <mergeCell ref="H7:H8"/>
    <mergeCell ref="I7:I8"/>
    <mergeCell ref="J7:J8"/>
    <mergeCell ref="K7:L7"/>
    <mergeCell ref="J6:L6"/>
    <mergeCell ref="A2:P2"/>
    <mergeCell ref="A3:P3"/>
    <mergeCell ref="A5:A8"/>
    <mergeCell ref="B5:B8"/>
    <mergeCell ref="E5:F5"/>
    <mergeCell ref="G5:G8"/>
    <mergeCell ref="H6:I6"/>
    <mergeCell ref="C5:C8"/>
  </mergeCells>
  <printOptions horizontalCentered="1"/>
  <pageMargins left="0.19685039370078741" right="0.19685039370078741" top="0.51181102362204722" bottom="0.51181102362204722" header="0" footer="0"/>
  <pageSetup paperSize="9" scale="7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workbookViewId="0">
      <pane ySplit="3" topLeftCell="A4" activePane="bottomLeft" state="frozen"/>
      <selection pane="bottomLeft" activeCell="B13" sqref="B13"/>
    </sheetView>
  </sheetViews>
  <sheetFormatPr defaultRowHeight="15"/>
  <cols>
    <col min="1" max="1" width="4.7109375" style="125" customWidth="1"/>
    <col min="2" max="2" width="72.7109375" style="125" customWidth="1"/>
    <col min="3" max="3" width="9.7109375" style="125" customWidth="1"/>
    <col min="4" max="4" width="10.28515625" style="125" customWidth="1"/>
    <col min="5" max="5" width="11.5703125" style="125" customWidth="1"/>
    <col min="6" max="6" width="11.28515625" style="125" customWidth="1"/>
    <col min="7" max="7" width="9.140625" style="125"/>
    <col min="8" max="8" width="10.42578125" style="125" bestFit="1" customWidth="1"/>
    <col min="9" max="16384" width="9.140625" style="125"/>
  </cols>
  <sheetData>
    <row r="1" spans="1:9">
      <c r="A1" s="294" t="s">
        <v>356</v>
      </c>
      <c r="B1" s="294"/>
      <c r="C1" s="294"/>
      <c r="D1" s="294"/>
      <c r="E1" s="294"/>
      <c r="F1" s="294"/>
      <c r="G1" s="294"/>
      <c r="H1" s="294"/>
      <c r="I1" s="294"/>
    </row>
    <row r="2" spans="1:9">
      <c r="H2" s="295" t="s">
        <v>345</v>
      </c>
      <c r="I2" s="295"/>
    </row>
    <row r="3" spans="1:9" ht="57">
      <c r="A3" s="127" t="s">
        <v>0</v>
      </c>
      <c r="B3" s="128" t="s">
        <v>341</v>
      </c>
      <c r="C3" s="128" t="s">
        <v>366</v>
      </c>
      <c r="D3" s="128" t="s">
        <v>367</v>
      </c>
      <c r="E3" s="128" t="s">
        <v>45</v>
      </c>
      <c r="F3" s="128" t="s">
        <v>342</v>
      </c>
      <c r="G3" s="128" t="s">
        <v>343</v>
      </c>
      <c r="H3" s="128" t="s">
        <v>344</v>
      </c>
      <c r="I3" s="128" t="s">
        <v>18</v>
      </c>
    </row>
    <row r="4" spans="1:9">
      <c r="A4" s="130"/>
      <c r="B4" s="131" t="s">
        <v>350</v>
      </c>
      <c r="C4" s="131"/>
      <c r="D4" s="131"/>
      <c r="E4" s="132">
        <f>E5+E16+E58</f>
        <v>223640</v>
      </c>
      <c r="F4" s="132">
        <f>F5+F16+F58</f>
        <v>68129.65791899999</v>
      </c>
      <c r="G4" s="133">
        <f>F4/E4*100</f>
        <v>30.463985833929524</v>
      </c>
      <c r="H4" s="132">
        <f>H5+H16+H58</f>
        <v>155510.34208099998</v>
      </c>
      <c r="I4" s="131"/>
    </row>
    <row r="5" spans="1:9">
      <c r="A5" s="134" t="s">
        <v>20</v>
      </c>
      <c r="B5" s="135" t="s">
        <v>21</v>
      </c>
      <c r="C5" s="135"/>
      <c r="D5" s="135"/>
      <c r="E5" s="136">
        <f>E6+E9</f>
        <v>75287</v>
      </c>
      <c r="F5" s="136">
        <f>F6+F9</f>
        <v>19533</v>
      </c>
      <c r="G5" s="137"/>
      <c r="H5" s="136">
        <f>H6+H9</f>
        <v>55754</v>
      </c>
      <c r="I5" s="137"/>
    </row>
    <row r="6" spans="1:9">
      <c r="A6" s="138" t="s">
        <v>22</v>
      </c>
      <c r="B6" s="126" t="s">
        <v>49</v>
      </c>
      <c r="C6" s="126"/>
      <c r="D6" s="126"/>
      <c r="E6" s="139">
        <f>SUM(E7:E8)</f>
        <v>57715</v>
      </c>
      <c r="F6" s="139">
        <f>SUM(F7:F8)</f>
        <v>5960</v>
      </c>
      <c r="G6" s="140"/>
      <c r="H6" s="139">
        <f>SUM(H7:H8)</f>
        <v>51755</v>
      </c>
      <c r="I6" s="140"/>
    </row>
    <row r="7" spans="1:9" ht="24">
      <c r="A7" s="141">
        <v>1</v>
      </c>
      <c r="B7" s="36" t="s">
        <v>52</v>
      </c>
      <c r="C7" s="198" t="s">
        <v>368</v>
      </c>
      <c r="D7" s="199" t="s">
        <v>369</v>
      </c>
      <c r="E7" s="142">
        <f>'Bieu bc dinh ky'!G13</f>
        <v>45615</v>
      </c>
      <c r="F7" s="142">
        <f>'Bieu bc dinh ky'!J13</f>
        <v>0</v>
      </c>
      <c r="G7" s="142">
        <f>F7/E7*100</f>
        <v>0</v>
      </c>
      <c r="H7" s="142">
        <f>E7-F7</f>
        <v>45615</v>
      </c>
      <c r="I7" s="143"/>
    </row>
    <row r="8" spans="1:9" ht="24">
      <c r="A8" s="141">
        <v>2</v>
      </c>
      <c r="B8" s="37" t="s">
        <v>53</v>
      </c>
      <c r="C8" s="198" t="s">
        <v>368</v>
      </c>
      <c r="D8" s="199" t="s">
        <v>370</v>
      </c>
      <c r="E8" s="142">
        <f>'Bieu bc dinh ky'!G14</f>
        <v>12100</v>
      </c>
      <c r="F8" s="142">
        <f>'Bieu bc dinh ky'!J14</f>
        <v>5960</v>
      </c>
      <c r="G8" s="142">
        <f>F8/E8*100</f>
        <v>49.256198347107436</v>
      </c>
      <c r="H8" s="142">
        <f>E8-F8</f>
        <v>6140</v>
      </c>
      <c r="I8" s="143"/>
    </row>
    <row r="9" spans="1:9">
      <c r="A9" s="144" t="s">
        <v>25</v>
      </c>
      <c r="B9" s="126" t="s">
        <v>50</v>
      </c>
      <c r="C9" s="126"/>
      <c r="D9" s="126"/>
      <c r="E9" s="139">
        <f>SUM(E10:E15)</f>
        <v>17572</v>
      </c>
      <c r="F9" s="139">
        <f>SUM(F10:F15)</f>
        <v>13573</v>
      </c>
      <c r="G9" s="140"/>
      <c r="H9" s="139">
        <f>SUM(H10:H15)</f>
        <v>3999</v>
      </c>
      <c r="I9" s="140"/>
    </row>
    <row r="10" spans="1:9" ht="22.5">
      <c r="A10" s="141">
        <v>1</v>
      </c>
      <c r="B10" s="42" t="s">
        <v>62</v>
      </c>
      <c r="C10" s="200" t="s">
        <v>371</v>
      </c>
      <c r="D10" s="42"/>
      <c r="E10" s="142">
        <f>'Bieu bc dinh ky'!G18</f>
        <v>4143</v>
      </c>
      <c r="F10" s="142">
        <f>'Bieu bc dinh ky'!J18</f>
        <v>4101</v>
      </c>
      <c r="G10" s="142">
        <f t="shared" ref="G10:G33" si="0">F10/E10*100</f>
        <v>98.986241853729183</v>
      </c>
      <c r="H10" s="142">
        <f t="shared" ref="H10:H33" si="1">E10-F10</f>
        <v>42</v>
      </c>
      <c r="I10" s="143"/>
    </row>
    <row r="11" spans="1:9" ht="22.5">
      <c r="A11" s="141">
        <v>2</v>
      </c>
      <c r="B11" s="42" t="s">
        <v>63</v>
      </c>
      <c r="C11" s="200" t="s">
        <v>371</v>
      </c>
      <c r="D11" s="42"/>
      <c r="E11" s="142">
        <f>'Bieu bc dinh ky'!G19</f>
        <v>5509</v>
      </c>
      <c r="F11" s="142">
        <f>'Bieu bc dinh ky'!J19</f>
        <v>5509</v>
      </c>
      <c r="G11" s="142">
        <f t="shared" si="0"/>
        <v>100</v>
      </c>
      <c r="H11" s="142">
        <f t="shared" si="1"/>
        <v>0</v>
      </c>
      <c r="I11" s="143"/>
    </row>
    <row r="12" spans="1:9">
      <c r="A12" s="141">
        <v>3</v>
      </c>
      <c r="B12" s="42" t="s">
        <v>64</v>
      </c>
      <c r="C12" s="201" t="s">
        <v>372</v>
      </c>
      <c r="D12" s="42"/>
      <c r="E12" s="142">
        <f>'Bieu bc dinh ky'!G20</f>
        <v>62</v>
      </c>
      <c r="F12" s="142">
        <f>'Bieu bc dinh ky'!J20</f>
        <v>62</v>
      </c>
      <c r="G12" s="142">
        <f t="shared" si="0"/>
        <v>100</v>
      </c>
      <c r="H12" s="142">
        <f t="shared" si="1"/>
        <v>0</v>
      </c>
      <c r="I12" s="143"/>
    </row>
    <row r="13" spans="1:9" ht="22.5">
      <c r="A13" s="141">
        <v>4</v>
      </c>
      <c r="B13" s="42" t="s">
        <v>68</v>
      </c>
      <c r="C13" s="202" t="s">
        <v>371</v>
      </c>
      <c r="D13" s="202" t="s">
        <v>373</v>
      </c>
      <c r="E13" s="142">
        <f>'Bieu bc dinh ky'!G22</f>
        <v>2122</v>
      </c>
      <c r="F13" s="142">
        <f>'Bieu bc dinh ky'!J22</f>
        <v>540</v>
      </c>
      <c r="G13" s="142">
        <f t="shared" si="0"/>
        <v>25.447690857681433</v>
      </c>
      <c r="H13" s="142">
        <f t="shared" si="1"/>
        <v>1582</v>
      </c>
      <c r="I13" s="143"/>
    </row>
    <row r="14" spans="1:9" ht="22.5">
      <c r="A14" s="141">
        <v>5</v>
      </c>
      <c r="B14" s="42" t="s">
        <v>72</v>
      </c>
      <c r="C14" s="202" t="s">
        <v>371</v>
      </c>
      <c r="D14" s="202" t="s">
        <v>374</v>
      </c>
      <c r="E14" s="142">
        <f>'Bieu bc dinh ky'!G24</f>
        <v>2736</v>
      </c>
      <c r="F14" s="142">
        <f>'Bieu bc dinh ky'!J24</f>
        <v>2736</v>
      </c>
      <c r="G14" s="142">
        <f t="shared" si="0"/>
        <v>100</v>
      </c>
      <c r="H14" s="142">
        <f t="shared" si="1"/>
        <v>0</v>
      </c>
      <c r="I14" s="143"/>
    </row>
    <row r="15" spans="1:9" ht="25.5">
      <c r="A15" s="141">
        <v>6</v>
      </c>
      <c r="B15" s="42" t="s">
        <v>75</v>
      </c>
      <c r="C15" s="212" t="s">
        <v>375</v>
      </c>
      <c r="D15" s="42"/>
      <c r="E15" s="142">
        <f>'Bieu bc dinh ky'!G26</f>
        <v>3000</v>
      </c>
      <c r="F15" s="142">
        <f>'Bieu bc dinh ky'!J26</f>
        <v>625</v>
      </c>
      <c r="G15" s="142">
        <f t="shared" si="0"/>
        <v>20.833333333333336</v>
      </c>
      <c r="H15" s="142">
        <f t="shared" si="1"/>
        <v>2375</v>
      </c>
      <c r="I15" s="143"/>
    </row>
    <row r="16" spans="1:9">
      <c r="A16" s="134" t="s">
        <v>27</v>
      </c>
      <c r="B16" s="145" t="s">
        <v>28</v>
      </c>
      <c r="C16" s="145"/>
      <c r="D16" s="145"/>
      <c r="E16" s="146">
        <f>E17+E51</f>
        <v>29513</v>
      </c>
      <c r="F16" s="146">
        <f>F17+F51</f>
        <v>14378.357999999998</v>
      </c>
      <c r="G16" s="146"/>
      <c r="H16" s="146">
        <f>H17+H51</f>
        <v>15134.642</v>
      </c>
      <c r="I16" s="147"/>
    </row>
    <row r="17" spans="1:9">
      <c r="A17" s="138" t="s">
        <v>22</v>
      </c>
      <c r="B17" s="86" t="s">
        <v>346</v>
      </c>
      <c r="C17" s="86"/>
      <c r="D17" s="86"/>
      <c r="E17" s="139">
        <f>E18+E45</f>
        <v>22013</v>
      </c>
      <c r="F17" s="139">
        <f>F18+F45</f>
        <v>14378.357999999998</v>
      </c>
      <c r="G17" s="139"/>
      <c r="H17" s="139">
        <f>H18+H45</f>
        <v>7634.6419999999998</v>
      </c>
      <c r="I17" s="148"/>
    </row>
    <row r="18" spans="1:9">
      <c r="A18" s="149" t="s">
        <v>347</v>
      </c>
      <c r="B18" s="89" t="s">
        <v>78</v>
      </c>
      <c r="C18" s="89"/>
      <c r="D18" s="89"/>
      <c r="E18" s="150">
        <f>E19+E23+E27</f>
        <v>16470</v>
      </c>
      <c r="F18" s="150">
        <f>F19+F23+F27</f>
        <v>10664.350999999999</v>
      </c>
      <c r="G18" s="150"/>
      <c r="H18" s="150">
        <f>H19+H23+H27</f>
        <v>5805.6489999999994</v>
      </c>
      <c r="I18" s="151"/>
    </row>
    <row r="19" spans="1:9">
      <c r="A19" s="152" t="s">
        <v>58</v>
      </c>
      <c r="B19" s="43" t="s">
        <v>82</v>
      </c>
      <c r="C19" s="43"/>
      <c r="D19" s="43"/>
      <c r="E19" s="153">
        <f>SUM(E20:E22)</f>
        <v>3222</v>
      </c>
      <c r="F19" s="153">
        <f>SUM(F20:F22)</f>
        <v>3081.7069999999999</v>
      </c>
      <c r="G19" s="154"/>
      <c r="H19" s="153">
        <f>SUM(H20:H22)</f>
        <v>140.29300000000001</v>
      </c>
      <c r="I19" s="151"/>
    </row>
    <row r="20" spans="1:9">
      <c r="A20" s="141">
        <v>1</v>
      </c>
      <c r="B20" s="54" t="s">
        <v>79</v>
      </c>
      <c r="C20" s="203" t="s">
        <v>375</v>
      </c>
      <c r="D20" s="56" t="s">
        <v>377</v>
      </c>
      <c r="E20" s="142">
        <f>'Bieu bc dinh ky'!G31</f>
        <v>2380</v>
      </c>
      <c r="F20" s="142">
        <f>'Bieu bc dinh ky'!J31</f>
        <v>2380</v>
      </c>
      <c r="G20" s="142">
        <f t="shared" si="0"/>
        <v>100</v>
      </c>
      <c r="H20" s="142">
        <f t="shared" si="1"/>
        <v>0</v>
      </c>
      <c r="I20" s="143"/>
    </row>
    <row r="21" spans="1:9">
      <c r="A21" s="141">
        <v>2</v>
      </c>
      <c r="B21" s="54" t="s">
        <v>80</v>
      </c>
      <c r="C21" s="56" t="s">
        <v>376</v>
      </c>
      <c r="D21" s="56" t="s">
        <v>378</v>
      </c>
      <c r="E21" s="142">
        <f>'Bieu bc dinh ky'!G32</f>
        <v>140</v>
      </c>
      <c r="F21" s="142">
        <f>'Bieu bc dinh ky'!J32</f>
        <v>0</v>
      </c>
      <c r="G21" s="142">
        <f t="shared" si="0"/>
        <v>0</v>
      </c>
      <c r="H21" s="142">
        <f t="shared" si="1"/>
        <v>140</v>
      </c>
      <c r="I21" s="143"/>
    </row>
    <row r="22" spans="1:9" ht="25.5">
      <c r="A22" s="141">
        <v>3</v>
      </c>
      <c r="B22" s="55" t="s">
        <v>81</v>
      </c>
      <c r="C22" s="204" t="s">
        <v>371</v>
      </c>
      <c r="D22" s="205"/>
      <c r="E22" s="142">
        <f>'Bieu bc dinh ky'!G33</f>
        <v>702</v>
      </c>
      <c r="F22" s="142">
        <f>'Bieu bc dinh ky'!J33</f>
        <v>701.70699999999999</v>
      </c>
      <c r="G22" s="142">
        <f t="shared" si="0"/>
        <v>99.958262108262105</v>
      </c>
      <c r="H22" s="142">
        <f t="shared" si="1"/>
        <v>0.29300000000000637</v>
      </c>
      <c r="I22" s="143"/>
    </row>
    <row r="23" spans="1:9">
      <c r="A23" s="155" t="s">
        <v>59</v>
      </c>
      <c r="B23" s="43" t="s">
        <v>86</v>
      </c>
      <c r="C23" s="43"/>
      <c r="D23" s="43"/>
      <c r="E23" s="153">
        <f>SUM(E24:E26)</f>
        <v>1698</v>
      </c>
      <c r="F23" s="153">
        <f>SUM(F24:F26)</f>
        <v>881.53099999999995</v>
      </c>
      <c r="G23" s="142"/>
      <c r="H23" s="153">
        <f>SUM(H24:H26)</f>
        <v>816.46899999999994</v>
      </c>
      <c r="I23" s="143"/>
    </row>
    <row r="24" spans="1:9">
      <c r="A24" s="141">
        <v>1</v>
      </c>
      <c r="B24" s="60" t="s">
        <v>87</v>
      </c>
      <c r="C24" s="203" t="s">
        <v>379</v>
      </c>
      <c r="D24" s="206">
        <v>2022</v>
      </c>
      <c r="E24" s="142">
        <f>'Bieu bc dinh ky'!G35</f>
        <v>100</v>
      </c>
      <c r="F24" s="142">
        <f>'Bieu bc dinh ky'!J35</f>
        <v>8.3539999999999992</v>
      </c>
      <c r="G24" s="142">
        <f t="shared" si="0"/>
        <v>8.3539999999999992</v>
      </c>
      <c r="H24" s="142">
        <f t="shared" si="1"/>
        <v>91.646000000000001</v>
      </c>
      <c r="I24" s="143"/>
    </row>
    <row r="25" spans="1:9">
      <c r="A25" s="141">
        <v>2</v>
      </c>
      <c r="B25" s="60" t="s">
        <v>88</v>
      </c>
      <c r="C25" s="203" t="s">
        <v>375</v>
      </c>
      <c r="D25" s="206">
        <v>2022</v>
      </c>
      <c r="E25" s="142">
        <f>'Bieu bc dinh ky'!G36</f>
        <v>728</v>
      </c>
      <c r="F25" s="142">
        <f>'Bieu bc dinh ky'!J36</f>
        <v>3.177</v>
      </c>
      <c r="G25" s="142">
        <f t="shared" si="0"/>
        <v>0.43640109890109891</v>
      </c>
      <c r="H25" s="142">
        <f t="shared" si="1"/>
        <v>724.82299999999998</v>
      </c>
      <c r="I25" s="143"/>
    </row>
    <row r="26" spans="1:9">
      <c r="A26" s="141">
        <v>3</v>
      </c>
      <c r="B26" s="60" t="s">
        <v>89</v>
      </c>
      <c r="C26" s="203" t="s">
        <v>375</v>
      </c>
      <c r="D26" s="206">
        <v>2022</v>
      </c>
      <c r="E26" s="142">
        <f>'Bieu bc dinh ky'!G37</f>
        <v>870</v>
      </c>
      <c r="F26" s="142">
        <f>'Bieu bc dinh ky'!J37</f>
        <v>870</v>
      </c>
      <c r="G26" s="142">
        <f t="shared" si="0"/>
        <v>100</v>
      </c>
      <c r="H26" s="142">
        <f t="shared" si="1"/>
        <v>0</v>
      </c>
      <c r="I26" s="143"/>
    </row>
    <row r="27" spans="1:9">
      <c r="A27" s="155" t="s">
        <v>71</v>
      </c>
      <c r="B27" s="41" t="s">
        <v>51</v>
      </c>
      <c r="C27" s="41"/>
      <c r="D27" s="41"/>
      <c r="E27" s="153">
        <f>SUM(E28:E33)</f>
        <v>11550</v>
      </c>
      <c r="F27" s="153">
        <f>SUM(F28:F33)</f>
        <v>6701.1129999999994</v>
      </c>
      <c r="G27" s="142"/>
      <c r="H27" s="153">
        <f>SUM(H28:H33)</f>
        <v>4848.8869999999997</v>
      </c>
      <c r="I27" s="143"/>
    </row>
    <row r="28" spans="1:9">
      <c r="A28" s="141">
        <v>1</v>
      </c>
      <c r="B28" s="60" t="s">
        <v>93</v>
      </c>
      <c r="C28" s="203" t="s">
        <v>375</v>
      </c>
      <c r="D28" s="206" t="s">
        <v>373</v>
      </c>
      <c r="E28" s="142">
        <f>'Bieu bc dinh ky'!G39</f>
        <v>7500</v>
      </c>
      <c r="F28" s="142">
        <f>'Bieu bc dinh ky'!J39</f>
        <v>5120.616</v>
      </c>
      <c r="G28" s="142">
        <f t="shared" si="0"/>
        <v>68.27488000000001</v>
      </c>
      <c r="H28" s="142">
        <f t="shared" si="1"/>
        <v>2379.384</v>
      </c>
      <c r="I28" s="143"/>
    </row>
    <row r="29" spans="1:9" ht="25.5">
      <c r="A29" s="141">
        <v>2</v>
      </c>
      <c r="B29" s="60" t="s">
        <v>94</v>
      </c>
      <c r="C29" s="203" t="s">
        <v>380</v>
      </c>
      <c r="D29" s="206" t="s">
        <v>373</v>
      </c>
      <c r="E29" s="142">
        <f>'Bieu bc dinh ky'!G40</f>
        <v>2200</v>
      </c>
      <c r="F29" s="142">
        <f>'Bieu bc dinh ky'!J40</f>
        <v>797.73</v>
      </c>
      <c r="G29" s="142">
        <f t="shared" si="0"/>
        <v>36.260454545454543</v>
      </c>
      <c r="H29" s="142">
        <f t="shared" si="1"/>
        <v>1402.27</v>
      </c>
      <c r="I29" s="143"/>
    </row>
    <row r="30" spans="1:9">
      <c r="A30" s="141">
        <v>3</v>
      </c>
      <c r="B30" s="60" t="s">
        <v>95</v>
      </c>
      <c r="C30" s="203" t="s">
        <v>376</v>
      </c>
      <c r="D30" s="206" t="s">
        <v>373</v>
      </c>
      <c r="E30" s="142">
        <f>'Bieu bc dinh ky'!G41</f>
        <v>650</v>
      </c>
      <c r="F30" s="142">
        <f>'Bieu bc dinh ky'!J41</f>
        <v>12.766999999999999</v>
      </c>
      <c r="G30" s="142">
        <f t="shared" si="0"/>
        <v>1.9641538461538461</v>
      </c>
      <c r="H30" s="142">
        <f t="shared" si="1"/>
        <v>637.23299999999995</v>
      </c>
      <c r="I30" s="143"/>
    </row>
    <row r="31" spans="1:9" ht="25.5">
      <c r="A31" s="141">
        <v>4</v>
      </c>
      <c r="B31" s="60" t="s">
        <v>96</v>
      </c>
      <c r="C31" s="203" t="s">
        <v>380</v>
      </c>
      <c r="D31" s="206" t="s">
        <v>373</v>
      </c>
      <c r="E31" s="142">
        <f>'Bieu bc dinh ky'!G42</f>
        <v>100</v>
      </c>
      <c r="F31" s="142">
        <f>'Bieu bc dinh ky'!J42</f>
        <v>0</v>
      </c>
      <c r="G31" s="142">
        <f t="shared" si="0"/>
        <v>0</v>
      </c>
      <c r="H31" s="142">
        <f t="shared" si="1"/>
        <v>100</v>
      </c>
      <c r="I31" s="143"/>
    </row>
    <row r="32" spans="1:9" ht="25.5">
      <c r="A32" s="141">
        <v>5</v>
      </c>
      <c r="B32" s="61" t="s">
        <v>97</v>
      </c>
      <c r="C32" s="203" t="s">
        <v>381</v>
      </c>
      <c r="D32" s="73" t="s">
        <v>383</v>
      </c>
      <c r="E32" s="142">
        <f>'Bieu bc dinh ky'!G43</f>
        <v>500</v>
      </c>
      <c r="F32" s="142">
        <f>'Bieu bc dinh ky'!J43</f>
        <v>170</v>
      </c>
      <c r="G32" s="142">
        <f t="shared" si="0"/>
        <v>34</v>
      </c>
      <c r="H32" s="142">
        <f t="shared" si="1"/>
        <v>330</v>
      </c>
      <c r="I32" s="143"/>
    </row>
    <row r="33" spans="1:9">
      <c r="A33" s="141">
        <v>6</v>
      </c>
      <c r="B33" s="61" t="s">
        <v>98</v>
      </c>
      <c r="C33" s="203" t="s">
        <v>382</v>
      </c>
      <c r="D33" s="73" t="s">
        <v>383</v>
      </c>
      <c r="E33" s="142">
        <f>'Bieu bc dinh ky'!G44</f>
        <v>600</v>
      </c>
      <c r="F33" s="142">
        <f>'Bieu bc dinh ky'!J44</f>
        <v>600</v>
      </c>
      <c r="G33" s="142">
        <f t="shared" si="0"/>
        <v>100</v>
      </c>
      <c r="H33" s="142">
        <f t="shared" si="1"/>
        <v>0</v>
      </c>
      <c r="I33" s="143"/>
    </row>
    <row r="34" spans="1:9">
      <c r="A34" s="156" t="s">
        <v>77</v>
      </c>
      <c r="B34" s="43" t="s">
        <v>105</v>
      </c>
      <c r="C34" s="43"/>
      <c r="D34" s="43"/>
      <c r="E34" s="157">
        <f>E35+E42</f>
        <v>6900</v>
      </c>
      <c r="F34" s="157">
        <f>F35+F42</f>
        <v>3480.5499999999997</v>
      </c>
      <c r="G34" s="143"/>
      <c r="H34" s="157">
        <f>H35+H42</f>
        <v>3419.4500000000003</v>
      </c>
      <c r="I34" s="143"/>
    </row>
    <row r="35" spans="1:9">
      <c r="A35" s="143"/>
      <c r="B35" s="64" t="s">
        <v>107</v>
      </c>
      <c r="C35" s="64"/>
      <c r="D35" s="64"/>
      <c r="E35" s="158">
        <f>SUM(E36:E41)</f>
        <v>5000</v>
      </c>
      <c r="F35" s="158">
        <f>SUM(F36:F41)</f>
        <v>2684.5259999999998</v>
      </c>
      <c r="G35" s="159"/>
      <c r="H35" s="158">
        <f>SUM(H36:H41)</f>
        <v>2315.4740000000002</v>
      </c>
      <c r="I35" s="143"/>
    </row>
    <row r="36" spans="1:9" ht="25.5">
      <c r="A36" s="141">
        <v>1</v>
      </c>
      <c r="B36" s="65" t="s">
        <v>108</v>
      </c>
      <c r="C36" s="69" t="s">
        <v>384</v>
      </c>
      <c r="D36" s="73" t="s">
        <v>373</v>
      </c>
      <c r="E36" s="142">
        <f>'Bieu bc dinh ky'!G48</f>
        <v>1500</v>
      </c>
      <c r="F36" s="142">
        <f>'Bieu bc dinh ky'!J48</f>
        <v>0</v>
      </c>
      <c r="G36" s="142">
        <f t="shared" ref="G36:G44" si="2">F36/E36*100</f>
        <v>0</v>
      </c>
      <c r="H36" s="142">
        <f t="shared" ref="H36:H44" si="3">E36-F36</f>
        <v>1500</v>
      </c>
      <c r="I36" s="143"/>
    </row>
    <row r="37" spans="1:9" ht="25.5">
      <c r="A37" s="141">
        <v>2</v>
      </c>
      <c r="B37" s="65" t="s">
        <v>109</v>
      </c>
      <c r="C37" s="69" t="s">
        <v>384</v>
      </c>
      <c r="D37" s="73" t="s">
        <v>373</v>
      </c>
      <c r="E37" s="142">
        <f>'Bieu bc dinh ky'!G49</f>
        <v>400</v>
      </c>
      <c r="F37" s="142">
        <f>'Bieu bc dinh ky'!J49</f>
        <v>0</v>
      </c>
      <c r="G37" s="142">
        <f t="shared" si="2"/>
        <v>0</v>
      </c>
      <c r="H37" s="142">
        <f t="shared" si="3"/>
        <v>400</v>
      </c>
      <c r="I37" s="143"/>
    </row>
    <row r="38" spans="1:9" ht="25.5">
      <c r="A38" s="141">
        <v>3</v>
      </c>
      <c r="B38" s="65" t="s">
        <v>110</v>
      </c>
      <c r="C38" s="207" t="s">
        <v>371</v>
      </c>
      <c r="D38" s="73" t="s">
        <v>373</v>
      </c>
      <c r="E38" s="142">
        <f>'Bieu bc dinh ky'!G50</f>
        <v>800</v>
      </c>
      <c r="F38" s="142">
        <f>'Bieu bc dinh ky'!J50</f>
        <v>800</v>
      </c>
      <c r="G38" s="142">
        <f t="shared" si="2"/>
        <v>100</v>
      </c>
      <c r="H38" s="142">
        <f t="shared" si="3"/>
        <v>0</v>
      </c>
      <c r="I38" s="143"/>
    </row>
    <row r="39" spans="1:9" ht="25.5">
      <c r="A39" s="141">
        <v>4</v>
      </c>
      <c r="B39" s="65" t="s">
        <v>111</v>
      </c>
      <c r="C39" s="207" t="s">
        <v>371</v>
      </c>
      <c r="D39" s="56" t="s">
        <v>373</v>
      </c>
      <c r="E39" s="142">
        <f>'Bieu bc dinh ky'!G51</f>
        <v>800</v>
      </c>
      <c r="F39" s="142">
        <f>'Bieu bc dinh ky'!J51</f>
        <v>800</v>
      </c>
      <c r="G39" s="142">
        <f t="shared" si="2"/>
        <v>100</v>
      </c>
      <c r="H39" s="142">
        <f t="shared" si="3"/>
        <v>0</v>
      </c>
      <c r="I39" s="143"/>
    </row>
    <row r="40" spans="1:9" ht="25.5">
      <c r="A40" s="141">
        <v>5</v>
      </c>
      <c r="B40" s="66" t="s">
        <v>112</v>
      </c>
      <c r="C40" s="69" t="s">
        <v>371</v>
      </c>
      <c r="D40" s="56" t="s">
        <v>373</v>
      </c>
      <c r="E40" s="142">
        <f>'Bieu bc dinh ky'!G52</f>
        <v>500</v>
      </c>
      <c r="F40" s="142">
        <f>'Bieu bc dinh ky'!J52</f>
        <v>84.525999999999996</v>
      </c>
      <c r="G40" s="142">
        <f t="shared" si="2"/>
        <v>16.905199999999997</v>
      </c>
      <c r="H40" s="142">
        <f t="shared" si="3"/>
        <v>415.47399999999999</v>
      </c>
      <c r="I40" s="143"/>
    </row>
    <row r="41" spans="1:9">
      <c r="A41" s="141">
        <v>6</v>
      </c>
      <c r="B41" s="61" t="s">
        <v>113</v>
      </c>
      <c r="C41" s="203" t="s">
        <v>385</v>
      </c>
      <c r="D41" s="56" t="s">
        <v>373</v>
      </c>
      <c r="E41" s="142">
        <f>'Bieu bc dinh ky'!G53</f>
        <v>1000</v>
      </c>
      <c r="F41" s="142">
        <f>'Bieu bc dinh ky'!J53</f>
        <v>1000</v>
      </c>
      <c r="G41" s="142">
        <f t="shared" si="2"/>
        <v>100</v>
      </c>
      <c r="H41" s="142">
        <f t="shared" si="3"/>
        <v>0</v>
      </c>
      <c r="I41" s="143"/>
    </row>
    <row r="42" spans="1:9">
      <c r="A42" s="143"/>
      <c r="B42" s="64" t="s">
        <v>114</v>
      </c>
      <c r="C42" s="208"/>
      <c r="D42" s="76"/>
      <c r="E42" s="158">
        <f>SUM(E43:E44)</f>
        <v>1900</v>
      </c>
      <c r="F42" s="158">
        <f>SUM(F43:F44)</f>
        <v>796.024</v>
      </c>
      <c r="G42" s="159"/>
      <c r="H42" s="158">
        <f>SUM(H43:H44)</f>
        <v>1103.9760000000001</v>
      </c>
      <c r="I42" s="143"/>
    </row>
    <row r="43" spans="1:9">
      <c r="A43" s="160">
        <v>1</v>
      </c>
      <c r="B43" s="67" t="s">
        <v>115</v>
      </c>
      <c r="C43" s="203" t="s">
        <v>386</v>
      </c>
      <c r="D43" s="56" t="s">
        <v>373</v>
      </c>
      <c r="E43" s="142">
        <f>'Bieu bc dinh ky'!G48</f>
        <v>1500</v>
      </c>
      <c r="F43" s="142">
        <f>'Bieu bc dinh ky'!J55</f>
        <v>796.024</v>
      </c>
      <c r="G43" s="142">
        <f t="shared" si="2"/>
        <v>53.068266666666666</v>
      </c>
      <c r="H43" s="142">
        <f t="shared" si="3"/>
        <v>703.976</v>
      </c>
      <c r="I43" s="143"/>
    </row>
    <row r="44" spans="1:9">
      <c r="A44" s="160">
        <v>2</v>
      </c>
      <c r="B44" s="61" t="s">
        <v>116</v>
      </c>
      <c r="C44" s="203" t="s">
        <v>387</v>
      </c>
      <c r="D44" s="73" t="s">
        <v>374</v>
      </c>
      <c r="E44" s="142">
        <f>'Bieu bc dinh ky'!G49</f>
        <v>400</v>
      </c>
      <c r="F44" s="142">
        <f>'Bieu bc dinh ky'!J56</f>
        <v>0</v>
      </c>
      <c r="G44" s="142">
        <f t="shared" si="2"/>
        <v>0</v>
      </c>
      <c r="H44" s="142">
        <f t="shared" si="3"/>
        <v>400</v>
      </c>
      <c r="I44" s="143"/>
    </row>
    <row r="45" spans="1:9" ht="25.5">
      <c r="A45" s="161" t="s">
        <v>348</v>
      </c>
      <c r="B45" s="89" t="s">
        <v>125</v>
      </c>
      <c r="C45" s="89"/>
      <c r="D45" s="89"/>
      <c r="E45" s="150">
        <f>E46+E48</f>
        <v>5543</v>
      </c>
      <c r="F45" s="150">
        <f>F46+F48</f>
        <v>3714.0070000000001</v>
      </c>
      <c r="G45" s="151"/>
      <c r="H45" s="150">
        <f>H46+H48</f>
        <v>1828.9929999999999</v>
      </c>
      <c r="I45" s="151"/>
    </row>
    <row r="46" spans="1:9">
      <c r="A46" s="143"/>
      <c r="B46" s="72" t="s">
        <v>127</v>
      </c>
      <c r="C46" s="72"/>
      <c r="D46" s="72"/>
      <c r="E46" s="158">
        <f>SUM(E47)</f>
        <v>3052</v>
      </c>
      <c r="F46" s="158">
        <f>SUM(F47)</f>
        <v>1963.596</v>
      </c>
      <c r="G46" s="143"/>
      <c r="H46" s="158">
        <f>SUM(H47)</f>
        <v>1088.404</v>
      </c>
      <c r="I46" s="143"/>
    </row>
    <row r="47" spans="1:9" ht="25.5">
      <c r="A47" s="141">
        <v>1</v>
      </c>
      <c r="B47" s="60" t="s">
        <v>128</v>
      </c>
      <c r="C47" s="203" t="s">
        <v>388</v>
      </c>
      <c r="D47" s="206" t="s">
        <v>373</v>
      </c>
      <c r="E47" s="142">
        <f>'Bieu bc dinh ky'!G60</f>
        <v>3052</v>
      </c>
      <c r="F47" s="142">
        <f>'Bieu bc dinh ky'!J60</f>
        <v>1963.596</v>
      </c>
      <c r="G47" s="142">
        <f t="shared" ref="G47" si="4">F47/E47*100</f>
        <v>64.338007863695935</v>
      </c>
      <c r="H47" s="142">
        <f t="shared" ref="H47:H50" si="5">E47-F47</f>
        <v>1088.404</v>
      </c>
      <c r="I47" s="143"/>
    </row>
    <row r="48" spans="1:9">
      <c r="A48" s="143"/>
      <c r="B48" s="72" t="s">
        <v>129</v>
      </c>
      <c r="C48" s="72"/>
      <c r="D48" s="72"/>
      <c r="E48" s="158">
        <f>SUM(E49:E50)</f>
        <v>2491</v>
      </c>
      <c r="F48" s="158">
        <f>SUM(F49:F50)</f>
        <v>1750.4110000000001</v>
      </c>
      <c r="G48" s="143"/>
      <c r="H48" s="158">
        <f>SUM(H49:H50)</f>
        <v>740.58899999999994</v>
      </c>
      <c r="I48" s="143"/>
    </row>
    <row r="49" spans="1:9" ht="25.5">
      <c r="A49" s="160">
        <v>1</v>
      </c>
      <c r="B49" s="60" t="s">
        <v>130</v>
      </c>
      <c r="C49" s="203" t="s">
        <v>382</v>
      </c>
      <c r="D49" s="206" t="s">
        <v>373</v>
      </c>
      <c r="E49" s="142">
        <f>'Bieu bc dinh ky'!G62</f>
        <v>1868</v>
      </c>
      <c r="F49" s="142">
        <f>'Bieu bc dinh ky'!J62</f>
        <v>1147.8420000000001</v>
      </c>
      <c r="G49" s="142">
        <f t="shared" ref="G49:G50" si="6">F49/E49*100</f>
        <v>61.447644539614565</v>
      </c>
      <c r="H49" s="142">
        <f t="shared" si="5"/>
        <v>720.1579999999999</v>
      </c>
      <c r="I49" s="143"/>
    </row>
    <row r="50" spans="1:9" ht="25.5">
      <c r="A50" s="160">
        <v>2</v>
      </c>
      <c r="B50" s="60" t="s">
        <v>131</v>
      </c>
      <c r="C50" s="203" t="s">
        <v>382</v>
      </c>
      <c r="D50" s="206" t="s">
        <v>373</v>
      </c>
      <c r="E50" s="142">
        <f>'Bieu bc dinh ky'!G63</f>
        <v>623</v>
      </c>
      <c r="F50" s="142">
        <f>'Bieu bc dinh ky'!J63</f>
        <v>602.56899999999996</v>
      </c>
      <c r="G50" s="142">
        <f t="shared" si="6"/>
        <v>96.720545746388424</v>
      </c>
      <c r="H50" s="142">
        <f t="shared" si="5"/>
        <v>20.43100000000004</v>
      </c>
      <c r="I50" s="143"/>
    </row>
    <row r="51" spans="1:9">
      <c r="A51" s="149" t="s">
        <v>25</v>
      </c>
      <c r="B51" s="89" t="s">
        <v>136</v>
      </c>
      <c r="C51" s="89"/>
      <c r="D51" s="89"/>
      <c r="E51" s="150">
        <f>E52+E55</f>
        <v>7500</v>
      </c>
      <c r="F51" s="150">
        <f>F52+F55</f>
        <v>0</v>
      </c>
      <c r="G51" s="151"/>
      <c r="H51" s="150">
        <f>H52+H55</f>
        <v>7500</v>
      </c>
      <c r="I51" s="151"/>
    </row>
    <row r="52" spans="1:9">
      <c r="A52" s="79">
        <v>1</v>
      </c>
      <c r="B52" s="89" t="s">
        <v>137</v>
      </c>
      <c r="C52" s="89"/>
      <c r="D52" s="89"/>
      <c r="E52" s="157">
        <f>E53</f>
        <v>6800</v>
      </c>
      <c r="F52" s="157">
        <f>F53</f>
        <v>0</v>
      </c>
      <c r="G52" s="143"/>
      <c r="H52" s="157">
        <f>H53</f>
        <v>6800</v>
      </c>
      <c r="I52" s="143"/>
    </row>
    <row r="53" spans="1:9">
      <c r="A53" s="75"/>
      <c r="B53" s="43" t="s">
        <v>86</v>
      </c>
      <c r="C53" s="43"/>
      <c r="D53" s="43"/>
      <c r="E53" s="153">
        <f>SUM(E54)</f>
        <v>6800</v>
      </c>
      <c r="F53" s="153">
        <f>SUM(F54)</f>
        <v>0</v>
      </c>
      <c r="G53" s="143"/>
      <c r="H53" s="153">
        <f>SUM(H54)</f>
        <v>6800</v>
      </c>
      <c r="I53" s="143"/>
    </row>
    <row r="54" spans="1:9">
      <c r="A54" s="90">
        <v>1</v>
      </c>
      <c r="B54" s="60" t="s">
        <v>138</v>
      </c>
      <c r="C54" s="203" t="s">
        <v>375</v>
      </c>
      <c r="D54" s="206">
        <v>2022</v>
      </c>
      <c r="E54" s="142">
        <f>'Bieu bc dinh ky'!G67</f>
        <v>6800</v>
      </c>
      <c r="F54" s="142">
        <f>'Bieu bc dinh ky'!J67</f>
        <v>0</v>
      </c>
      <c r="G54" s="142">
        <f t="shared" ref="G54" si="7">F54/E54*100</f>
        <v>0</v>
      </c>
      <c r="H54" s="142">
        <f t="shared" ref="H54" si="8">E54-F54</f>
        <v>6800</v>
      </c>
      <c r="I54" s="143"/>
    </row>
    <row r="55" spans="1:9">
      <c r="A55" s="79">
        <v>2</v>
      </c>
      <c r="B55" s="89" t="s">
        <v>139</v>
      </c>
      <c r="C55" s="89"/>
      <c r="D55" s="89"/>
      <c r="E55" s="157">
        <f>E56</f>
        <v>700</v>
      </c>
      <c r="F55" s="157">
        <f>F56</f>
        <v>0</v>
      </c>
      <c r="G55" s="143"/>
      <c r="H55" s="157">
        <f>H56</f>
        <v>700</v>
      </c>
      <c r="I55" s="143"/>
    </row>
    <row r="56" spans="1:9">
      <c r="A56" s="75"/>
      <c r="B56" s="43" t="s">
        <v>126</v>
      </c>
      <c r="C56" s="43"/>
      <c r="D56" s="43"/>
      <c r="E56" s="153">
        <f>SUM(E57)</f>
        <v>700</v>
      </c>
      <c r="F56" s="153">
        <f>SUM(F57)</f>
        <v>0</v>
      </c>
      <c r="G56" s="143"/>
      <c r="H56" s="153">
        <f>SUM(H57)</f>
        <v>700</v>
      </c>
      <c r="I56" s="143"/>
    </row>
    <row r="57" spans="1:9">
      <c r="A57" s="90">
        <v>1</v>
      </c>
      <c r="B57" s="60" t="s">
        <v>140</v>
      </c>
      <c r="C57" s="203" t="s">
        <v>386</v>
      </c>
      <c r="D57" s="206" t="s">
        <v>373</v>
      </c>
      <c r="E57" s="142">
        <f>'Bieu bc dinh ky'!G70</f>
        <v>700</v>
      </c>
      <c r="F57" s="142">
        <f>'Bieu bc dinh ky'!J70</f>
        <v>0</v>
      </c>
      <c r="G57" s="142">
        <f t="shared" ref="G57" si="9">F57/E57*100</f>
        <v>0</v>
      </c>
      <c r="H57" s="142">
        <f t="shared" ref="H57" si="10">E57-F57</f>
        <v>700</v>
      </c>
      <c r="I57" s="143"/>
    </row>
    <row r="58" spans="1:9">
      <c r="A58" s="134" t="s">
        <v>145</v>
      </c>
      <c r="B58" s="145" t="s">
        <v>349</v>
      </c>
      <c r="C58" s="145"/>
      <c r="D58" s="145"/>
      <c r="E58" s="146">
        <f>E59+E63+E80</f>
        <v>118840</v>
      </c>
      <c r="F58" s="146">
        <f>F59+F63+F80</f>
        <v>34218.299918999997</v>
      </c>
      <c r="G58" s="146">
        <f>F58/E58*100</f>
        <v>28.793587949343653</v>
      </c>
      <c r="H58" s="146">
        <f>H59+H63+H80</f>
        <v>84621.700081000003</v>
      </c>
      <c r="I58" s="147"/>
    </row>
    <row r="59" spans="1:9">
      <c r="A59" s="47" t="s">
        <v>22</v>
      </c>
      <c r="B59" s="162" t="s">
        <v>147</v>
      </c>
      <c r="C59" s="162"/>
      <c r="D59" s="162"/>
      <c r="E59" s="139">
        <f>E60</f>
        <v>917</v>
      </c>
      <c r="F59" s="139">
        <f>F60</f>
        <v>917</v>
      </c>
      <c r="G59" s="163">
        <f>F59/E59*100</f>
        <v>100</v>
      </c>
      <c r="H59" s="139">
        <f>H60</f>
        <v>0</v>
      </c>
      <c r="I59" s="140"/>
    </row>
    <row r="60" spans="1:9">
      <c r="A60" s="143"/>
      <c r="B60" s="96" t="s">
        <v>148</v>
      </c>
      <c r="C60" s="96"/>
      <c r="D60" s="96"/>
      <c r="E60" s="153">
        <f>SUM(E61:E62)</f>
        <v>917</v>
      </c>
      <c r="F60" s="153">
        <f>SUM(F61:F62)</f>
        <v>917</v>
      </c>
      <c r="G60" s="142">
        <f t="shared" ref="G60:G62" si="11">F60/E60*100</f>
        <v>100</v>
      </c>
      <c r="H60" s="153">
        <f>SUM(H61:H62)</f>
        <v>0</v>
      </c>
      <c r="I60" s="143"/>
    </row>
    <row r="61" spans="1:9" ht="25.5">
      <c r="A61" s="90">
        <v>1</v>
      </c>
      <c r="B61" s="97" t="s">
        <v>149</v>
      </c>
      <c r="C61" s="99" t="s">
        <v>389</v>
      </c>
      <c r="D61" s="99" t="s">
        <v>401</v>
      </c>
      <c r="E61" s="142">
        <f>'Bieu bc dinh ky'!G75</f>
        <v>150</v>
      </c>
      <c r="F61" s="142">
        <f>'Bieu bc dinh ky'!J75</f>
        <v>150</v>
      </c>
      <c r="G61" s="142">
        <f t="shared" si="11"/>
        <v>100</v>
      </c>
      <c r="H61" s="142">
        <f t="shared" ref="H61:H62" si="12">E61-F61</f>
        <v>0</v>
      </c>
      <c r="I61" s="143"/>
    </row>
    <row r="62" spans="1:9">
      <c r="A62" s="90">
        <v>2</v>
      </c>
      <c r="B62" s="97" t="s">
        <v>167</v>
      </c>
      <c r="C62" s="99" t="s">
        <v>402</v>
      </c>
      <c r="D62" s="99" t="s">
        <v>374</v>
      </c>
      <c r="E62" s="142">
        <f>'Bieu bc dinh ky'!G93</f>
        <v>767</v>
      </c>
      <c r="F62" s="142">
        <f>'Bieu bc dinh ky'!J93</f>
        <v>767</v>
      </c>
      <c r="G62" s="142">
        <f t="shared" si="11"/>
        <v>100</v>
      </c>
      <c r="H62" s="142">
        <f t="shared" si="12"/>
        <v>0</v>
      </c>
      <c r="I62" s="143"/>
    </row>
    <row r="63" spans="1:9">
      <c r="A63" s="47" t="s">
        <v>25</v>
      </c>
      <c r="B63" s="86" t="s">
        <v>186</v>
      </c>
      <c r="C63" s="86"/>
      <c r="D63" s="86"/>
      <c r="E63" s="139">
        <f>E64</f>
        <v>48609</v>
      </c>
      <c r="F63" s="139">
        <f>F64</f>
        <v>16340.573</v>
      </c>
      <c r="G63" s="163">
        <f>F63/E63*100</f>
        <v>33.616352938756201</v>
      </c>
      <c r="H63" s="139">
        <f>H64</f>
        <v>32268.427</v>
      </c>
      <c r="I63" s="140"/>
    </row>
    <row r="64" spans="1:9">
      <c r="A64" s="32"/>
      <c r="B64" s="102" t="s">
        <v>188</v>
      </c>
      <c r="C64" s="102"/>
      <c r="D64" s="102"/>
      <c r="E64" s="157">
        <f>E65</f>
        <v>48609</v>
      </c>
      <c r="F64" s="157">
        <f>F65</f>
        <v>16340.573</v>
      </c>
      <c r="G64" s="142">
        <f t="shared" ref="G64:G79" si="13">F64/E64*100</f>
        <v>33.616352938756201</v>
      </c>
      <c r="H64" s="157">
        <f>H65</f>
        <v>32268.427</v>
      </c>
      <c r="I64" s="143"/>
    </row>
    <row r="65" spans="1:9">
      <c r="A65" s="32" t="s">
        <v>58</v>
      </c>
      <c r="B65" s="96" t="s">
        <v>126</v>
      </c>
      <c r="C65" s="96"/>
      <c r="D65" s="96"/>
      <c r="E65" s="153">
        <f>SUM(E66:E79)</f>
        <v>48609</v>
      </c>
      <c r="F65" s="153">
        <f>SUM(F66:F79)</f>
        <v>16340.573</v>
      </c>
      <c r="G65" s="142">
        <f t="shared" si="13"/>
        <v>33.616352938756201</v>
      </c>
      <c r="H65" s="153">
        <f>SUM(H66:H79)</f>
        <v>32268.427</v>
      </c>
      <c r="I65" s="143"/>
    </row>
    <row r="66" spans="1:9">
      <c r="A66" s="90">
        <v>1</v>
      </c>
      <c r="B66" s="97" t="s">
        <v>189</v>
      </c>
      <c r="C66" s="99" t="s">
        <v>403</v>
      </c>
      <c r="D66" s="99" t="s">
        <v>373</v>
      </c>
      <c r="E66" s="142">
        <f>'Bieu bc dinh ky'!G97</f>
        <v>5809</v>
      </c>
      <c r="F66" s="142">
        <f>'Bieu bc dinh ky'!J97</f>
        <v>5762.7150000000001</v>
      </c>
      <c r="G66" s="142">
        <f t="shared" si="13"/>
        <v>99.203219142709585</v>
      </c>
      <c r="H66" s="142">
        <f t="shared" ref="H66:H79" si="14">E66-F66</f>
        <v>46.284999999999854</v>
      </c>
      <c r="I66" s="143"/>
    </row>
    <row r="67" spans="1:9" ht="51">
      <c r="A67" s="90">
        <v>2</v>
      </c>
      <c r="B67" s="97" t="s">
        <v>190</v>
      </c>
      <c r="C67" s="99" t="s">
        <v>404</v>
      </c>
      <c r="D67" s="99" t="s">
        <v>373</v>
      </c>
      <c r="E67" s="142">
        <f>'Bieu bc dinh ky'!G98</f>
        <v>12047</v>
      </c>
      <c r="F67" s="142">
        <f>'Bieu bc dinh ky'!J98</f>
        <v>4928</v>
      </c>
      <c r="G67" s="142">
        <f t="shared" si="13"/>
        <v>40.906449738524117</v>
      </c>
      <c r="H67" s="142">
        <f t="shared" si="14"/>
        <v>7119</v>
      </c>
      <c r="I67" s="143"/>
    </row>
    <row r="68" spans="1:9" ht="25.5">
      <c r="A68" s="90">
        <v>3</v>
      </c>
      <c r="B68" s="97" t="s">
        <v>191</v>
      </c>
      <c r="C68" s="99" t="s">
        <v>405</v>
      </c>
      <c r="D68" s="99" t="s">
        <v>373</v>
      </c>
      <c r="E68" s="142">
        <f>'Bieu bc dinh ky'!G99</f>
        <v>16850</v>
      </c>
      <c r="F68" s="142">
        <f>'Bieu bc dinh ky'!J99</f>
        <v>0</v>
      </c>
      <c r="G68" s="142">
        <f t="shared" si="13"/>
        <v>0</v>
      </c>
      <c r="H68" s="142">
        <f t="shared" si="14"/>
        <v>16850</v>
      </c>
      <c r="I68" s="143"/>
    </row>
    <row r="69" spans="1:9" ht="25.5">
      <c r="A69" s="90">
        <v>4</v>
      </c>
      <c r="B69" s="97" t="s">
        <v>192</v>
      </c>
      <c r="C69" s="99" t="s">
        <v>406</v>
      </c>
      <c r="D69" s="99" t="s">
        <v>373</v>
      </c>
      <c r="E69" s="142">
        <f>'Bieu bc dinh ky'!G100</f>
        <v>934</v>
      </c>
      <c r="F69" s="142">
        <f>'Bieu bc dinh ky'!J100</f>
        <v>263.36400000000003</v>
      </c>
      <c r="G69" s="142">
        <f t="shared" si="13"/>
        <v>28.197430406852252</v>
      </c>
      <c r="H69" s="142">
        <f t="shared" si="14"/>
        <v>670.63599999999997</v>
      </c>
      <c r="I69" s="143"/>
    </row>
    <row r="70" spans="1:9" ht="25.5">
      <c r="A70" s="90">
        <v>5</v>
      </c>
      <c r="B70" s="97" t="s">
        <v>193</v>
      </c>
      <c r="C70" s="99" t="s">
        <v>406</v>
      </c>
      <c r="D70" s="99" t="s">
        <v>373</v>
      </c>
      <c r="E70" s="142">
        <f>'Bieu bc dinh ky'!G101</f>
        <v>762</v>
      </c>
      <c r="F70" s="142">
        <f>'Bieu bc dinh ky'!J101</f>
        <v>762</v>
      </c>
      <c r="G70" s="142">
        <f t="shared" si="13"/>
        <v>100</v>
      </c>
      <c r="H70" s="142">
        <f t="shared" si="14"/>
        <v>0</v>
      </c>
      <c r="I70" s="143"/>
    </row>
    <row r="71" spans="1:9">
      <c r="A71" s="90">
        <v>6</v>
      </c>
      <c r="B71" s="97" t="s">
        <v>194</v>
      </c>
      <c r="C71" s="99" t="s">
        <v>387</v>
      </c>
      <c r="D71" s="99" t="s">
        <v>373</v>
      </c>
      <c r="E71" s="142">
        <f>'Bieu bc dinh ky'!G102</f>
        <v>1048</v>
      </c>
      <c r="F71" s="142">
        <f>'Bieu bc dinh ky'!J102</f>
        <v>1048</v>
      </c>
      <c r="G71" s="142">
        <f t="shared" si="13"/>
        <v>100</v>
      </c>
      <c r="H71" s="142">
        <f t="shared" si="14"/>
        <v>0</v>
      </c>
      <c r="I71" s="143"/>
    </row>
    <row r="72" spans="1:9" ht="25.5">
      <c r="A72" s="90">
        <v>7</v>
      </c>
      <c r="B72" s="97" t="s">
        <v>195</v>
      </c>
      <c r="C72" s="99" t="s">
        <v>406</v>
      </c>
      <c r="D72" s="99" t="s">
        <v>373</v>
      </c>
      <c r="E72" s="142">
        <f>'Bieu bc dinh ky'!G103</f>
        <v>952</v>
      </c>
      <c r="F72" s="142">
        <f>'Bieu bc dinh ky'!J103</f>
        <v>952</v>
      </c>
      <c r="G72" s="142">
        <f t="shared" si="13"/>
        <v>100</v>
      </c>
      <c r="H72" s="142">
        <f t="shared" si="14"/>
        <v>0</v>
      </c>
      <c r="I72" s="143"/>
    </row>
    <row r="73" spans="1:9" ht="38.25">
      <c r="A73" s="90">
        <v>8</v>
      </c>
      <c r="B73" s="97" t="s">
        <v>196</v>
      </c>
      <c r="C73" s="99" t="s">
        <v>407</v>
      </c>
      <c r="D73" s="99" t="s">
        <v>373</v>
      </c>
      <c r="E73" s="142">
        <f>'Bieu bc dinh ky'!G104</f>
        <v>7003</v>
      </c>
      <c r="F73" s="142">
        <f>'Bieu bc dinh ky'!J104</f>
        <v>1167.4939999999999</v>
      </c>
      <c r="G73" s="142">
        <f t="shared" si="13"/>
        <v>16.671340853919748</v>
      </c>
      <c r="H73" s="142">
        <f t="shared" si="14"/>
        <v>5835.5060000000003</v>
      </c>
      <c r="I73" s="143"/>
    </row>
    <row r="74" spans="1:9">
      <c r="A74" s="90">
        <v>9</v>
      </c>
      <c r="B74" s="97" t="s">
        <v>197</v>
      </c>
      <c r="C74" s="99" t="s">
        <v>387</v>
      </c>
      <c r="D74" s="99" t="s">
        <v>373</v>
      </c>
      <c r="E74" s="142">
        <f>'Bieu bc dinh ky'!G105</f>
        <v>762</v>
      </c>
      <c r="F74" s="142">
        <f>'Bieu bc dinh ky'!J105</f>
        <v>762</v>
      </c>
      <c r="G74" s="142">
        <f t="shared" si="13"/>
        <v>100</v>
      </c>
      <c r="H74" s="142">
        <f t="shared" si="14"/>
        <v>0</v>
      </c>
      <c r="I74" s="143"/>
    </row>
    <row r="75" spans="1:9" ht="25.5">
      <c r="A75" s="90">
        <v>10</v>
      </c>
      <c r="B75" s="97" t="s">
        <v>198</v>
      </c>
      <c r="C75" s="99" t="s">
        <v>406</v>
      </c>
      <c r="D75" s="99" t="s">
        <v>373</v>
      </c>
      <c r="E75" s="142">
        <f>'Bieu bc dinh ky'!G106</f>
        <v>436</v>
      </c>
      <c r="F75" s="142">
        <f>'Bieu bc dinh ky'!J106</f>
        <v>0</v>
      </c>
      <c r="G75" s="142">
        <f t="shared" si="13"/>
        <v>0</v>
      </c>
      <c r="H75" s="142">
        <f t="shared" si="14"/>
        <v>436</v>
      </c>
      <c r="I75" s="143"/>
    </row>
    <row r="76" spans="1:9" ht="25.5">
      <c r="A76" s="90">
        <v>11</v>
      </c>
      <c r="B76" s="97" t="s">
        <v>108</v>
      </c>
      <c r="C76" s="99" t="s">
        <v>384</v>
      </c>
      <c r="D76" s="99" t="s">
        <v>373</v>
      </c>
      <c r="E76" s="142">
        <f>'Bieu bc dinh ky'!G107</f>
        <v>340</v>
      </c>
      <c r="F76" s="142">
        <f>'Bieu bc dinh ky'!J107</f>
        <v>0</v>
      </c>
      <c r="G76" s="142">
        <f t="shared" si="13"/>
        <v>0</v>
      </c>
      <c r="H76" s="142">
        <f t="shared" si="14"/>
        <v>340</v>
      </c>
      <c r="I76" s="143"/>
    </row>
    <row r="77" spans="1:9" ht="25.5">
      <c r="A77" s="90">
        <v>12</v>
      </c>
      <c r="B77" s="97" t="s">
        <v>109</v>
      </c>
      <c r="C77" s="99" t="s">
        <v>384</v>
      </c>
      <c r="D77" s="99" t="s">
        <v>373</v>
      </c>
      <c r="E77" s="142">
        <f>'Bieu bc dinh ky'!G108</f>
        <v>971</v>
      </c>
      <c r="F77" s="142">
        <f>'Bieu bc dinh ky'!J108</f>
        <v>0</v>
      </c>
      <c r="G77" s="142">
        <f t="shared" si="13"/>
        <v>0</v>
      </c>
      <c r="H77" s="142">
        <f t="shared" si="14"/>
        <v>971</v>
      </c>
      <c r="I77" s="143"/>
    </row>
    <row r="78" spans="1:9" ht="25.5">
      <c r="A78" s="90">
        <v>13</v>
      </c>
      <c r="B78" s="97" t="s">
        <v>110</v>
      </c>
      <c r="C78" s="99" t="s">
        <v>371</v>
      </c>
      <c r="D78" s="99" t="s">
        <v>373</v>
      </c>
      <c r="E78" s="142">
        <f>'Bieu bc dinh ky'!G109</f>
        <v>443</v>
      </c>
      <c r="F78" s="142">
        <f>'Bieu bc dinh ky'!J109</f>
        <v>442.99999999999994</v>
      </c>
      <c r="G78" s="142">
        <f t="shared" si="13"/>
        <v>99.999999999999986</v>
      </c>
      <c r="H78" s="142">
        <f t="shared" si="14"/>
        <v>0</v>
      </c>
      <c r="I78" s="143"/>
    </row>
    <row r="79" spans="1:9" ht="25.5">
      <c r="A79" s="90">
        <v>14</v>
      </c>
      <c r="B79" s="97" t="s">
        <v>111</v>
      </c>
      <c r="C79" s="99" t="s">
        <v>371</v>
      </c>
      <c r="D79" s="99" t="s">
        <v>373</v>
      </c>
      <c r="E79" s="142">
        <f>'Bieu bc dinh ky'!G110</f>
        <v>252</v>
      </c>
      <c r="F79" s="142">
        <f>'Bieu bc dinh ky'!J110</f>
        <v>252</v>
      </c>
      <c r="G79" s="142">
        <f t="shared" si="13"/>
        <v>100</v>
      </c>
      <c r="H79" s="142">
        <f t="shared" si="14"/>
        <v>0</v>
      </c>
      <c r="I79" s="143"/>
    </row>
    <row r="80" spans="1:9">
      <c r="A80" s="47" t="s">
        <v>26</v>
      </c>
      <c r="B80" s="86" t="s">
        <v>223</v>
      </c>
      <c r="C80" s="86"/>
      <c r="D80" s="86"/>
      <c r="E80" s="139">
        <f>E81+E85+E89+E104+E111</f>
        <v>69314</v>
      </c>
      <c r="F80" s="139">
        <f>F81+F85+F89+F104+F111</f>
        <v>16960.726919000001</v>
      </c>
      <c r="G80" s="164">
        <f>F80/E80</f>
        <v>0.24469410103298037</v>
      </c>
      <c r="H80" s="139">
        <f>H81+H85+H89+H104+H111</f>
        <v>52353.273081000007</v>
      </c>
      <c r="I80" s="140"/>
    </row>
    <row r="81" spans="1:9">
      <c r="A81" s="165"/>
      <c r="B81" s="129" t="s">
        <v>187</v>
      </c>
      <c r="C81" s="129"/>
      <c r="D81" s="129"/>
      <c r="E81" s="166">
        <f>E82</f>
        <v>1113</v>
      </c>
      <c r="F81" s="166">
        <f>F82</f>
        <v>0</v>
      </c>
      <c r="G81" s="167">
        <f>F81/E81*100</f>
        <v>0</v>
      </c>
      <c r="H81" s="166">
        <f>H82</f>
        <v>1113</v>
      </c>
      <c r="I81" s="168"/>
    </row>
    <row r="82" spans="1:9">
      <c r="A82" s="143"/>
      <c r="B82" s="96" t="s">
        <v>164</v>
      </c>
      <c r="C82" s="96"/>
      <c r="D82" s="96"/>
      <c r="E82" s="153">
        <f>SUM(E83:E84)</f>
        <v>1113</v>
      </c>
      <c r="F82" s="153">
        <f>SUM(F83:F84)</f>
        <v>0</v>
      </c>
      <c r="G82" s="143"/>
      <c r="H82" s="153">
        <f>SUM(H83:H84)</f>
        <v>1113</v>
      </c>
      <c r="I82" s="143"/>
    </row>
    <row r="83" spans="1:9">
      <c r="A83" s="141">
        <v>1</v>
      </c>
      <c r="B83" s="98" t="s">
        <v>224</v>
      </c>
      <c r="C83" s="100" t="s">
        <v>387</v>
      </c>
      <c r="D83" s="100" t="s">
        <v>383</v>
      </c>
      <c r="E83" s="142">
        <f>'Bieu bc dinh ky'!G122</f>
        <v>80</v>
      </c>
      <c r="F83" s="142">
        <f>'Bieu bc dinh ky'!J122</f>
        <v>0</v>
      </c>
      <c r="G83" s="142">
        <f t="shared" ref="G83:G84" si="15">F83/E83*100</f>
        <v>0</v>
      </c>
      <c r="H83" s="142">
        <f t="shared" ref="H83:H84" si="16">E83-F83</f>
        <v>80</v>
      </c>
      <c r="I83" s="143"/>
    </row>
    <row r="84" spans="1:9">
      <c r="A84" s="141">
        <v>2</v>
      </c>
      <c r="B84" s="98" t="s">
        <v>225</v>
      </c>
      <c r="C84" s="100" t="s">
        <v>372</v>
      </c>
      <c r="D84" s="100" t="s">
        <v>374</v>
      </c>
      <c r="E84" s="142">
        <f>'Bieu bc dinh ky'!G123</f>
        <v>1033</v>
      </c>
      <c r="F84" s="142">
        <f>'Bieu bc dinh ky'!J123</f>
        <v>0</v>
      </c>
      <c r="G84" s="142">
        <f t="shared" si="15"/>
        <v>0</v>
      </c>
      <c r="H84" s="142">
        <f t="shared" si="16"/>
        <v>1033</v>
      </c>
      <c r="I84" s="143"/>
    </row>
    <row r="85" spans="1:9">
      <c r="A85" s="165"/>
      <c r="B85" s="129" t="s">
        <v>227</v>
      </c>
      <c r="C85" s="129"/>
      <c r="D85" s="129"/>
      <c r="E85" s="166">
        <f>E86</f>
        <v>5277</v>
      </c>
      <c r="F85" s="166">
        <f>F86</f>
        <v>3390.7530000000002</v>
      </c>
      <c r="G85" s="167">
        <f>F85/E85*100</f>
        <v>64.255315520181924</v>
      </c>
      <c r="H85" s="166">
        <f>H86</f>
        <v>1886.2469999999998</v>
      </c>
      <c r="I85" s="169"/>
    </row>
    <row r="86" spans="1:9">
      <c r="A86" s="143"/>
      <c r="B86" s="104" t="s">
        <v>126</v>
      </c>
      <c r="C86" s="104"/>
      <c r="D86" s="104"/>
      <c r="E86" s="153">
        <f>SUM(E87:E88)</f>
        <v>5277</v>
      </c>
      <c r="F86" s="153">
        <f>SUM(F87:F88)</f>
        <v>3390.7530000000002</v>
      </c>
      <c r="G86" s="143"/>
      <c r="H86" s="153">
        <f>SUM(H87:H88)</f>
        <v>1886.2469999999998</v>
      </c>
      <c r="I86" s="143"/>
    </row>
    <row r="87" spans="1:9">
      <c r="A87" s="141">
        <v>1</v>
      </c>
      <c r="B87" s="98" t="s">
        <v>228</v>
      </c>
      <c r="C87" s="100" t="s">
        <v>387</v>
      </c>
      <c r="D87" s="100" t="s">
        <v>373</v>
      </c>
      <c r="E87" s="142">
        <f>'Bieu bc dinh ky'!G127</f>
        <v>1254</v>
      </c>
      <c r="F87" s="142">
        <f>'Bieu bc dinh ky'!J127</f>
        <v>0</v>
      </c>
      <c r="G87" s="142">
        <f t="shared" ref="G87:G88" si="17">F87/E87*100</f>
        <v>0</v>
      </c>
      <c r="H87" s="142">
        <f t="shared" ref="H87:H88" si="18">E87-F87</f>
        <v>1254</v>
      </c>
      <c r="I87" s="143"/>
    </row>
    <row r="88" spans="1:9">
      <c r="A88" s="141">
        <v>2</v>
      </c>
      <c r="B88" s="98" t="s">
        <v>229</v>
      </c>
      <c r="C88" s="100" t="s">
        <v>382</v>
      </c>
      <c r="D88" s="100" t="s">
        <v>373</v>
      </c>
      <c r="E88" s="142">
        <f>'Bieu bc dinh ky'!G128</f>
        <v>4023</v>
      </c>
      <c r="F88" s="142">
        <f>'Bieu bc dinh ky'!J128</f>
        <v>3390.7530000000002</v>
      </c>
      <c r="G88" s="142">
        <f t="shared" si="17"/>
        <v>84.284190902311707</v>
      </c>
      <c r="H88" s="142">
        <f t="shared" si="18"/>
        <v>632.24699999999984</v>
      </c>
      <c r="I88" s="143"/>
    </row>
    <row r="89" spans="1:9">
      <c r="A89" s="169"/>
      <c r="B89" s="129" t="s">
        <v>231</v>
      </c>
      <c r="C89" s="129"/>
      <c r="D89" s="129"/>
      <c r="E89" s="166">
        <f>E90+E98</f>
        <v>45435</v>
      </c>
      <c r="F89" s="166">
        <f>F90+F98</f>
        <v>5834.2809999999999</v>
      </c>
      <c r="G89" s="167">
        <f>F89/E89*100</f>
        <v>12.84093980411577</v>
      </c>
      <c r="H89" s="166">
        <f>H90+H98</f>
        <v>39600.719000000005</v>
      </c>
      <c r="I89" s="169"/>
    </row>
    <row r="90" spans="1:9">
      <c r="A90" s="143"/>
      <c r="B90" s="96" t="s">
        <v>126</v>
      </c>
      <c r="C90" s="96"/>
      <c r="D90" s="96"/>
      <c r="E90" s="153">
        <f>SUM(E91:E97)</f>
        <v>6480</v>
      </c>
      <c r="F90" s="153">
        <f>SUM(F91:F97)</f>
        <v>716.68</v>
      </c>
      <c r="G90" s="142">
        <f t="shared" ref="G90:G103" si="19">F90/E90*100</f>
        <v>11.059876543209876</v>
      </c>
      <c r="H90" s="153">
        <f>SUM(H91:H97)</f>
        <v>5763.3200000000006</v>
      </c>
      <c r="I90" s="143"/>
    </row>
    <row r="91" spans="1:9" ht="25.5">
      <c r="A91" s="141">
        <v>1</v>
      </c>
      <c r="B91" s="98" t="s">
        <v>232</v>
      </c>
      <c r="C91" s="100" t="s">
        <v>387</v>
      </c>
      <c r="D91" s="100" t="s">
        <v>373</v>
      </c>
      <c r="E91" s="142">
        <f>'Bieu bc dinh ky'!G133</f>
        <v>290</v>
      </c>
      <c r="F91" s="142">
        <f>'Bieu bc dinh ky'!J133</f>
        <v>114.28399999999999</v>
      </c>
      <c r="G91" s="142">
        <f t="shared" si="19"/>
        <v>39.408275862068962</v>
      </c>
      <c r="H91" s="142">
        <f t="shared" ref="H91:H103" si="20">E91-F91</f>
        <v>175.71600000000001</v>
      </c>
      <c r="I91" s="143"/>
    </row>
    <row r="92" spans="1:9">
      <c r="A92" s="141">
        <v>2</v>
      </c>
      <c r="B92" s="98" t="s">
        <v>233</v>
      </c>
      <c r="C92" s="100" t="s">
        <v>410</v>
      </c>
      <c r="D92" s="100" t="s">
        <v>373</v>
      </c>
      <c r="E92" s="142">
        <f>'Bieu bc dinh ky'!G134</f>
        <v>2320</v>
      </c>
      <c r="F92" s="142">
        <f>'Bieu bc dinh ky'!J134</f>
        <v>0</v>
      </c>
      <c r="G92" s="142">
        <f t="shared" si="19"/>
        <v>0</v>
      </c>
      <c r="H92" s="142">
        <f t="shared" si="20"/>
        <v>2320</v>
      </c>
      <c r="I92" s="143"/>
    </row>
    <row r="93" spans="1:9">
      <c r="A93" s="141">
        <v>3</v>
      </c>
      <c r="B93" s="98" t="s">
        <v>234</v>
      </c>
      <c r="C93" s="100" t="s">
        <v>376</v>
      </c>
      <c r="D93" s="100" t="s">
        <v>373</v>
      </c>
      <c r="E93" s="142">
        <f>'Bieu bc dinh ky'!G135</f>
        <v>900</v>
      </c>
      <c r="F93" s="142">
        <f>'Bieu bc dinh ky'!J135</f>
        <v>0</v>
      </c>
      <c r="G93" s="142">
        <f t="shared" si="19"/>
        <v>0</v>
      </c>
      <c r="H93" s="142">
        <f t="shared" si="20"/>
        <v>900</v>
      </c>
      <c r="I93" s="143"/>
    </row>
    <row r="94" spans="1:9">
      <c r="A94" s="141">
        <v>4</v>
      </c>
      <c r="B94" s="98" t="s">
        <v>235</v>
      </c>
      <c r="C94" s="100" t="s">
        <v>381</v>
      </c>
      <c r="D94" s="100" t="s">
        <v>373</v>
      </c>
      <c r="E94" s="142">
        <f>'Bieu bc dinh ky'!G136</f>
        <v>1000</v>
      </c>
      <c r="F94" s="142">
        <f>'Bieu bc dinh ky'!J136</f>
        <v>0</v>
      </c>
      <c r="G94" s="142">
        <f t="shared" si="19"/>
        <v>0</v>
      </c>
      <c r="H94" s="142">
        <f t="shared" si="20"/>
        <v>1000</v>
      </c>
      <c r="I94" s="143"/>
    </row>
    <row r="95" spans="1:9">
      <c r="A95" s="141">
        <v>5</v>
      </c>
      <c r="B95" s="98" t="s">
        <v>236</v>
      </c>
      <c r="C95" s="100" t="s">
        <v>372</v>
      </c>
      <c r="D95" s="100" t="s">
        <v>373</v>
      </c>
      <c r="E95" s="142">
        <f>'Bieu bc dinh ky'!G137</f>
        <v>550</v>
      </c>
      <c r="F95" s="142">
        <f>'Bieu bc dinh ky'!J137</f>
        <v>98.308000000000007</v>
      </c>
      <c r="G95" s="142">
        <f t="shared" si="19"/>
        <v>17.874181818181821</v>
      </c>
      <c r="H95" s="142">
        <f t="shared" si="20"/>
        <v>451.69200000000001</v>
      </c>
      <c r="I95" s="143"/>
    </row>
    <row r="96" spans="1:9">
      <c r="A96" s="141">
        <v>6</v>
      </c>
      <c r="B96" s="98" t="s">
        <v>237</v>
      </c>
      <c r="C96" s="100" t="s">
        <v>382</v>
      </c>
      <c r="D96" s="100" t="s">
        <v>373</v>
      </c>
      <c r="E96" s="142">
        <f>'Bieu bc dinh ky'!G138</f>
        <v>800</v>
      </c>
      <c r="F96" s="142">
        <f>'Bieu bc dinh ky'!J138</f>
        <v>0</v>
      </c>
      <c r="G96" s="142">
        <f t="shared" si="19"/>
        <v>0</v>
      </c>
      <c r="H96" s="142">
        <f t="shared" si="20"/>
        <v>800</v>
      </c>
      <c r="I96" s="143"/>
    </row>
    <row r="97" spans="1:9">
      <c r="A97" s="141">
        <v>7</v>
      </c>
      <c r="B97" s="98" t="s">
        <v>238</v>
      </c>
      <c r="C97" s="100" t="s">
        <v>380</v>
      </c>
      <c r="D97" s="100" t="s">
        <v>373</v>
      </c>
      <c r="E97" s="142">
        <f>'Bieu bc dinh ky'!G139</f>
        <v>620</v>
      </c>
      <c r="F97" s="142">
        <f>'Bieu bc dinh ky'!J139</f>
        <v>504.08799999999997</v>
      </c>
      <c r="G97" s="142">
        <f t="shared" si="19"/>
        <v>81.304516129032251</v>
      </c>
      <c r="H97" s="142">
        <f t="shared" si="20"/>
        <v>115.91200000000003</v>
      </c>
      <c r="I97" s="143"/>
    </row>
    <row r="98" spans="1:9">
      <c r="A98" s="143"/>
      <c r="B98" s="96" t="s">
        <v>164</v>
      </c>
      <c r="C98" s="96"/>
      <c r="D98" s="96"/>
      <c r="E98" s="153">
        <f>SUM(E99:E103)</f>
        <v>38955</v>
      </c>
      <c r="F98" s="153">
        <f>SUM(F99:F103)</f>
        <v>5117.6009999999997</v>
      </c>
      <c r="G98" s="153">
        <f t="shared" si="19"/>
        <v>13.137212167886023</v>
      </c>
      <c r="H98" s="153">
        <f>SUM(H99:H103)</f>
        <v>33837.399000000005</v>
      </c>
      <c r="I98" s="143"/>
    </row>
    <row r="99" spans="1:9">
      <c r="A99" s="141">
        <v>1</v>
      </c>
      <c r="B99" s="98" t="s">
        <v>249</v>
      </c>
      <c r="C99" s="100" t="s">
        <v>379</v>
      </c>
      <c r="D99" s="100" t="s">
        <v>374</v>
      </c>
      <c r="E99" s="142">
        <f>'Bieu bc dinh ky'!G151</f>
        <v>935</v>
      </c>
      <c r="F99" s="142">
        <f>'Bieu bc dinh ky'!J151</f>
        <v>0</v>
      </c>
      <c r="G99" s="142">
        <f t="shared" si="19"/>
        <v>0</v>
      </c>
      <c r="H99" s="142">
        <f t="shared" si="20"/>
        <v>935</v>
      </c>
      <c r="I99" s="143"/>
    </row>
    <row r="100" spans="1:9" ht="25.5">
      <c r="A100" s="141">
        <v>2</v>
      </c>
      <c r="B100" s="98" t="s">
        <v>250</v>
      </c>
      <c r="C100" s="100" t="s">
        <v>381</v>
      </c>
      <c r="D100" s="100" t="s">
        <v>374</v>
      </c>
      <c r="E100" s="142">
        <f>'Bieu bc dinh ky'!G152</f>
        <v>14101</v>
      </c>
      <c r="F100" s="142">
        <f>'Bieu bc dinh ky'!J152</f>
        <v>5117.6009999999997</v>
      </c>
      <c r="G100" s="142">
        <f t="shared" si="19"/>
        <v>36.292468619246861</v>
      </c>
      <c r="H100" s="142">
        <f t="shared" si="20"/>
        <v>8983.3990000000013</v>
      </c>
      <c r="I100" s="143"/>
    </row>
    <row r="101" spans="1:9">
      <c r="A101" s="141">
        <v>3</v>
      </c>
      <c r="B101" s="98" t="s">
        <v>251</v>
      </c>
      <c r="C101" s="100" t="s">
        <v>376</v>
      </c>
      <c r="D101" s="100" t="s">
        <v>374</v>
      </c>
      <c r="E101" s="142">
        <f>'Bieu bc dinh ky'!G153</f>
        <v>6752</v>
      </c>
      <c r="F101" s="142">
        <f>'Bieu bc dinh ky'!J153</f>
        <v>0</v>
      </c>
      <c r="G101" s="142">
        <f t="shared" si="19"/>
        <v>0</v>
      </c>
      <c r="H101" s="142">
        <f t="shared" si="20"/>
        <v>6752</v>
      </c>
      <c r="I101" s="143"/>
    </row>
    <row r="102" spans="1:9">
      <c r="A102" s="141">
        <v>4</v>
      </c>
      <c r="B102" s="98" t="s">
        <v>252</v>
      </c>
      <c r="C102" s="100" t="s">
        <v>387</v>
      </c>
      <c r="D102" s="100" t="s">
        <v>374</v>
      </c>
      <c r="E102" s="142">
        <f>'Bieu bc dinh ky'!G154</f>
        <v>14733</v>
      </c>
      <c r="F102" s="142">
        <f>'Bieu bc dinh ky'!J154</f>
        <v>0</v>
      </c>
      <c r="G102" s="142">
        <f t="shared" si="19"/>
        <v>0</v>
      </c>
      <c r="H102" s="142">
        <f t="shared" si="20"/>
        <v>14733</v>
      </c>
      <c r="I102" s="143"/>
    </row>
    <row r="103" spans="1:9">
      <c r="A103" s="141">
        <v>5</v>
      </c>
      <c r="B103" s="105" t="s">
        <v>116</v>
      </c>
      <c r="C103" s="211" t="s">
        <v>387</v>
      </c>
      <c r="D103" s="211" t="s">
        <v>374</v>
      </c>
      <c r="E103" s="142">
        <f>'Bieu bc dinh ky'!G157</f>
        <v>2434</v>
      </c>
      <c r="F103" s="142">
        <f>'Bieu bc dinh ky'!J157</f>
        <v>0</v>
      </c>
      <c r="G103" s="142">
        <f t="shared" si="19"/>
        <v>0</v>
      </c>
      <c r="H103" s="142">
        <f t="shared" si="20"/>
        <v>2434</v>
      </c>
      <c r="I103" s="143"/>
    </row>
    <row r="104" spans="1:9">
      <c r="A104" s="169"/>
      <c r="B104" s="129" t="s">
        <v>255</v>
      </c>
      <c r="C104" s="129"/>
      <c r="D104" s="129"/>
      <c r="E104" s="166">
        <f>E105+E108</f>
        <v>3828</v>
      </c>
      <c r="F104" s="166">
        <f>F105+F108</f>
        <v>2586.9949999999999</v>
      </c>
      <c r="G104" s="167">
        <f>F104/E104*100</f>
        <v>67.580851619644719</v>
      </c>
      <c r="H104" s="166">
        <f>H105+H108</f>
        <v>1241.0050000000001</v>
      </c>
      <c r="I104" s="169"/>
    </row>
    <row r="105" spans="1:9">
      <c r="A105" s="143"/>
      <c r="B105" s="96" t="s">
        <v>126</v>
      </c>
      <c r="C105" s="96"/>
      <c r="D105" s="96"/>
      <c r="E105" s="153">
        <f>SUM(E106:E107)</f>
        <v>499</v>
      </c>
      <c r="F105" s="153">
        <f>SUM(F106:F107)</f>
        <v>74.254000000000005</v>
      </c>
      <c r="G105" s="143"/>
      <c r="H105" s="153">
        <f>SUM(H106:H107)</f>
        <v>424.74599999999998</v>
      </c>
      <c r="I105" s="143"/>
    </row>
    <row r="106" spans="1:9">
      <c r="A106" s="141">
        <v>1</v>
      </c>
      <c r="B106" s="98" t="s">
        <v>256</v>
      </c>
      <c r="C106" s="100" t="s">
        <v>382</v>
      </c>
      <c r="D106" s="100" t="s">
        <v>373</v>
      </c>
      <c r="E106" s="142">
        <f>'Bieu bc dinh ky'!G160</f>
        <v>213</v>
      </c>
      <c r="F106" s="142">
        <f>'Bieu bc dinh ky'!J160</f>
        <v>0</v>
      </c>
      <c r="G106" s="142">
        <f t="shared" ref="G106:G107" si="21">F106/E106*100</f>
        <v>0</v>
      </c>
      <c r="H106" s="142">
        <f t="shared" ref="H106:H107" si="22">E106-F106</f>
        <v>213</v>
      </c>
      <c r="I106" s="143"/>
    </row>
    <row r="107" spans="1:9">
      <c r="A107" s="141">
        <v>2</v>
      </c>
      <c r="B107" s="98" t="s">
        <v>257</v>
      </c>
      <c r="C107" s="100" t="s">
        <v>372</v>
      </c>
      <c r="D107" s="100" t="s">
        <v>373</v>
      </c>
      <c r="E107" s="142">
        <f>'Bieu bc dinh ky'!G161</f>
        <v>286</v>
      </c>
      <c r="F107" s="142">
        <f>'Bieu bc dinh ky'!J161</f>
        <v>74.254000000000005</v>
      </c>
      <c r="G107" s="142">
        <f t="shared" si="21"/>
        <v>25.962937062937065</v>
      </c>
      <c r="H107" s="142">
        <f t="shared" si="22"/>
        <v>211.74599999999998</v>
      </c>
      <c r="I107" s="143"/>
    </row>
    <row r="108" spans="1:9">
      <c r="A108" s="143"/>
      <c r="B108" s="96" t="s">
        <v>164</v>
      </c>
      <c r="C108" s="195"/>
      <c r="D108" s="195"/>
      <c r="E108" s="153">
        <f>SUM(E109:E110)</f>
        <v>3329</v>
      </c>
      <c r="F108" s="153">
        <f>SUM(F109:F110)</f>
        <v>2512.741</v>
      </c>
      <c r="G108" s="143"/>
      <c r="H108" s="153">
        <f>SUM(H109:H110)</f>
        <v>816.25900000000001</v>
      </c>
      <c r="I108" s="143"/>
    </row>
    <row r="109" spans="1:9">
      <c r="A109" s="141">
        <v>1</v>
      </c>
      <c r="B109" s="98" t="s">
        <v>258</v>
      </c>
      <c r="C109" s="100" t="s">
        <v>389</v>
      </c>
      <c r="D109" s="100" t="s">
        <v>374</v>
      </c>
      <c r="E109" s="142">
        <f>'Bieu bc dinh ky'!G163</f>
        <v>100</v>
      </c>
      <c r="F109" s="142">
        <f>'Bieu bc dinh ky'!J163</f>
        <v>0</v>
      </c>
      <c r="G109" s="142">
        <f t="shared" ref="G109:G110" si="23">F109/E109*100</f>
        <v>0</v>
      </c>
      <c r="H109" s="142">
        <f t="shared" ref="H109:H110" si="24">E109-F109</f>
        <v>100</v>
      </c>
      <c r="I109" s="143"/>
    </row>
    <row r="110" spans="1:9">
      <c r="A110" s="141">
        <v>2</v>
      </c>
      <c r="B110" s="98" t="s">
        <v>259</v>
      </c>
      <c r="C110" s="100" t="s">
        <v>381</v>
      </c>
      <c r="D110" s="100" t="s">
        <v>374</v>
      </c>
      <c r="E110" s="142">
        <f>'Bieu bc dinh ky'!G164</f>
        <v>3229</v>
      </c>
      <c r="F110" s="142">
        <f>'Bieu bc dinh ky'!J164</f>
        <v>2512.741</v>
      </c>
      <c r="G110" s="142">
        <f t="shared" si="23"/>
        <v>77.817931248064426</v>
      </c>
      <c r="H110" s="142">
        <f t="shared" si="24"/>
        <v>716.25900000000001</v>
      </c>
      <c r="I110" s="143"/>
    </row>
    <row r="111" spans="1:9">
      <c r="A111" s="169"/>
      <c r="B111" s="129" t="s">
        <v>267</v>
      </c>
      <c r="C111" s="129"/>
      <c r="D111" s="129"/>
      <c r="E111" s="166">
        <f>E112+E117</f>
        <v>13661</v>
      </c>
      <c r="F111" s="166">
        <f>F112+F117</f>
        <v>5148.6979190000002</v>
      </c>
      <c r="G111" s="167">
        <f>F111/E111*100</f>
        <v>37.689026564673156</v>
      </c>
      <c r="H111" s="166">
        <f>H112+H117</f>
        <v>8512.3020809999998</v>
      </c>
      <c r="I111" s="169"/>
    </row>
    <row r="112" spans="1:9">
      <c r="A112" s="32" t="s">
        <v>58</v>
      </c>
      <c r="B112" s="96" t="s">
        <v>268</v>
      </c>
      <c r="C112" s="96"/>
      <c r="D112" s="96"/>
      <c r="E112" s="153">
        <f>SUM(E113:E116)</f>
        <v>10101</v>
      </c>
      <c r="F112" s="153">
        <f>SUM(F113:F116)</f>
        <v>1972.1029190000002</v>
      </c>
      <c r="G112" s="142">
        <f t="shared" ref="G112:G118" si="25">F112/E112*100</f>
        <v>19.523838421938425</v>
      </c>
      <c r="H112" s="153">
        <f>SUM(H113:H116)</f>
        <v>8128.8970810000001</v>
      </c>
      <c r="I112" s="143"/>
    </row>
    <row r="113" spans="1:9">
      <c r="A113" s="141">
        <v>1</v>
      </c>
      <c r="B113" s="98" t="s">
        <v>270</v>
      </c>
      <c r="C113" s="100" t="s">
        <v>386</v>
      </c>
      <c r="D113" s="56" t="s">
        <v>373</v>
      </c>
      <c r="E113" s="142">
        <f>'Bieu bc dinh ky'!G178</f>
        <v>200</v>
      </c>
      <c r="F113" s="142">
        <f>'Bieu bc dinh ky'!J178</f>
        <v>17.953999999999997</v>
      </c>
      <c r="G113" s="142">
        <f t="shared" si="25"/>
        <v>8.9769999999999985</v>
      </c>
      <c r="H113" s="142">
        <f t="shared" ref="H113:H118" si="26">E113-F113</f>
        <v>182.04599999999999</v>
      </c>
      <c r="I113" s="143"/>
    </row>
    <row r="114" spans="1:9">
      <c r="A114" s="141">
        <v>2</v>
      </c>
      <c r="B114" s="98" t="s">
        <v>271</v>
      </c>
      <c r="C114" s="100" t="s">
        <v>386</v>
      </c>
      <c r="D114" s="56" t="s">
        <v>373</v>
      </c>
      <c r="E114" s="142">
        <f>'Bieu bc dinh ky'!G179</f>
        <v>200</v>
      </c>
      <c r="F114" s="142">
        <f>'Bieu bc dinh ky'!J179</f>
        <v>0</v>
      </c>
      <c r="G114" s="142">
        <f t="shared" si="25"/>
        <v>0</v>
      </c>
      <c r="H114" s="142">
        <f t="shared" si="26"/>
        <v>200</v>
      </c>
      <c r="I114" s="143"/>
    </row>
    <row r="115" spans="1:9">
      <c r="A115" s="141">
        <v>3</v>
      </c>
      <c r="B115" s="98" t="s">
        <v>272</v>
      </c>
      <c r="C115" s="100" t="s">
        <v>402</v>
      </c>
      <c r="D115" s="56" t="s">
        <v>373</v>
      </c>
      <c r="E115" s="142">
        <f>'Bieu bc dinh ky'!G180</f>
        <v>3159</v>
      </c>
      <c r="F115" s="142">
        <f>'Bieu bc dinh ky'!J180</f>
        <v>1954.1489190000002</v>
      </c>
      <c r="G115" s="142">
        <f t="shared" si="25"/>
        <v>61.859731528964865</v>
      </c>
      <c r="H115" s="142">
        <f t="shared" si="26"/>
        <v>1204.8510809999998</v>
      </c>
      <c r="I115" s="143"/>
    </row>
    <row r="116" spans="1:9" ht="25.5">
      <c r="A116" s="141">
        <v>4</v>
      </c>
      <c r="B116" s="98" t="s">
        <v>273</v>
      </c>
      <c r="C116" s="100" t="s">
        <v>396</v>
      </c>
      <c r="D116" s="56" t="s">
        <v>373</v>
      </c>
      <c r="E116" s="142">
        <f>'Bieu bc dinh ky'!G181</f>
        <v>6542</v>
      </c>
      <c r="F116" s="142">
        <f>'Bieu bc dinh ky'!J181</f>
        <v>0</v>
      </c>
      <c r="G116" s="142">
        <f t="shared" si="25"/>
        <v>0</v>
      </c>
      <c r="H116" s="142">
        <f t="shared" si="26"/>
        <v>6542</v>
      </c>
      <c r="I116" s="143"/>
    </row>
    <row r="117" spans="1:9">
      <c r="A117" s="143"/>
      <c r="B117" s="96" t="s">
        <v>164</v>
      </c>
      <c r="C117" s="96"/>
      <c r="D117" s="96"/>
      <c r="E117" s="153">
        <f>SUM(E118)</f>
        <v>3560</v>
      </c>
      <c r="F117" s="153">
        <f>SUM(F118)</f>
        <v>3176.5949999999998</v>
      </c>
      <c r="G117" s="142">
        <f t="shared" si="25"/>
        <v>89.230196629213481</v>
      </c>
      <c r="H117" s="153">
        <f>SUM(H118)</f>
        <v>383.4050000000002</v>
      </c>
      <c r="I117" s="143"/>
    </row>
    <row r="118" spans="1:9" ht="25.5">
      <c r="A118" s="141">
        <v>1</v>
      </c>
      <c r="B118" s="98" t="s">
        <v>278</v>
      </c>
      <c r="C118" s="100" t="s">
        <v>389</v>
      </c>
      <c r="D118" s="56" t="s">
        <v>383</v>
      </c>
      <c r="E118" s="142">
        <f>'Bieu bc dinh ky'!G187</f>
        <v>3560</v>
      </c>
      <c r="F118" s="142">
        <f>'Bieu bc dinh ky'!J187</f>
        <v>3176.5949999999998</v>
      </c>
      <c r="G118" s="142">
        <f t="shared" si="25"/>
        <v>89.230196629213481</v>
      </c>
      <c r="H118" s="142">
        <f t="shared" si="26"/>
        <v>383.4050000000002</v>
      </c>
      <c r="I118" s="143"/>
    </row>
    <row r="119" spans="1:9">
      <c r="A119" s="170"/>
      <c r="B119" s="170"/>
      <c r="C119" s="170"/>
      <c r="D119" s="170"/>
      <c r="E119" s="170"/>
      <c r="F119" s="170"/>
      <c r="G119" s="170"/>
      <c r="H119" s="170"/>
      <c r="I119" s="170"/>
    </row>
  </sheetData>
  <mergeCells count="2">
    <mergeCell ref="A1:I1"/>
    <mergeCell ref="H2:I2"/>
  </mergeCells>
  <printOptions horizontalCentered="1"/>
  <pageMargins left="0.5" right="0.5" top="0.5" bottom="0.5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pane ySplit="3" topLeftCell="A4" activePane="bottomLeft" state="frozen"/>
      <selection pane="bottomLeft" activeCell="C8" sqref="C8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357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50</v>
      </c>
      <c r="D4" s="132">
        <f>D5</f>
        <v>0</v>
      </c>
      <c r="E4" s="133">
        <f>D4/C4*100</f>
        <v>0</v>
      </c>
      <c r="F4" s="132">
        <f>F5</f>
        <v>50</v>
      </c>
      <c r="G4" s="131"/>
    </row>
    <row r="5" spans="1:7">
      <c r="A5" s="134" t="s">
        <v>145</v>
      </c>
      <c r="B5" s="145" t="s">
        <v>349</v>
      </c>
      <c r="C5" s="146">
        <f>C6+C7+C8</f>
        <v>50</v>
      </c>
      <c r="D5" s="146">
        <f>D6+D7+D8</f>
        <v>0</v>
      </c>
      <c r="E5" s="146">
        <f>D5/C5*100</f>
        <v>0</v>
      </c>
      <c r="F5" s="146">
        <f>F6+F7+F8</f>
        <v>50</v>
      </c>
      <c r="G5" s="147"/>
    </row>
    <row r="6" spans="1:7">
      <c r="A6" s="47" t="s">
        <v>22</v>
      </c>
      <c r="B6" s="162" t="s">
        <v>147</v>
      </c>
      <c r="C6" s="139">
        <v>0</v>
      </c>
      <c r="D6" s="139">
        <v>0</v>
      </c>
      <c r="E6" s="163">
        <v>0</v>
      </c>
      <c r="F6" s="139">
        <v>0</v>
      </c>
      <c r="G6" s="140"/>
    </row>
    <row r="7" spans="1:7">
      <c r="A7" s="47" t="s">
        <v>25</v>
      </c>
      <c r="B7" s="86" t="s">
        <v>186</v>
      </c>
      <c r="C7" s="139">
        <v>0</v>
      </c>
      <c r="D7" s="139">
        <v>0</v>
      </c>
      <c r="E7" s="163">
        <v>0</v>
      </c>
      <c r="F7" s="139">
        <v>0</v>
      </c>
      <c r="G7" s="140"/>
    </row>
    <row r="8" spans="1:7">
      <c r="A8" s="47" t="s">
        <v>26</v>
      </c>
      <c r="B8" s="86" t="s">
        <v>223</v>
      </c>
      <c r="C8" s="139">
        <f>C9</f>
        <v>50</v>
      </c>
      <c r="D8" s="139">
        <f>D9</f>
        <v>0</v>
      </c>
      <c r="E8" s="164">
        <v>0</v>
      </c>
      <c r="F8" s="139">
        <f>F9</f>
        <v>50</v>
      </c>
      <c r="G8" s="140"/>
    </row>
    <row r="9" spans="1:7">
      <c r="A9" s="169"/>
      <c r="B9" s="129" t="s">
        <v>231</v>
      </c>
      <c r="C9" s="166">
        <f>C10</f>
        <v>50</v>
      </c>
      <c r="D9" s="166">
        <f>D10</f>
        <v>0</v>
      </c>
      <c r="E9" s="167">
        <f>D9/C9*100</f>
        <v>0</v>
      </c>
      <c r="F9" s="166">
        <f>F10</f>
        <v>50</v>
      </c>
      <c r="G9" s="169"/>
    </row>
    <row r="10" spans="1:7">
      <c r="A10" s="143"/>
      <c r="B10" s="96" t="s">
        <v>126</v>
      </c>
      <c r="C10" s="153">
        <f>SUM(C11:C11)</f>
        <v>50</v>
      </c>
      <c r="D10" s="153">
        <f>SUM(D11:D11)</f>
        <v>0</v>
      </c>
      <c r="E10" s="142">
        <f t="shared" ref="E10:E11" si="0">D10/C10*100</f>
        <v>0</v>
      </c>
      <c r="F10" s="153">
        <f>SUM(F11:F11)</f>
        <v>50</v>
      </c>
      <c r="G10" s="143"/>
    </row>
    <row r="11" spans="1:7">
      <c r="A11" s="141">
        <v>1</v>
      </c>
      <c r="B11" s="98" t="s">
        <v>241</v>
      </c>
      <c r="C11" s="142">
        <f>'Bieu bc dinh ky'!G142</f>
        <v>50</v>
      </c>
      <c r="D11" s="142">
        <f>'Bieu bc dinh ky'!J142</f>
        <v>0</v>
      </c>
      <c r="E11" s="142">
        <f t="shared" si="0"/>
        <v>0</v>
      </c>
      <c r="F11" s="142">
        <f t="shared" ref="F11" si="1">C11-D11</f>
        <v>50</v>
      </c>
      <c r="G11" s="143"/>
    </row>
    <row r="12" spans="1:7">
      <c r="A12" s="170"/>
      <c r="B12" s="170"/>
      <c r="C12" s="170"/>
      <c r="D12" s="170"/>
      <c r="E12" s="170"/>
      <c r="F12" s="170"/>
      <c r="G12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pane ySplit="3" topLeftCell="A4" activePane="bottomLeft" state="frozen"/>
      <selection pane="bottomLeft" activeCell="B7" sqref="B7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358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1141</v>
      </c>
      <c r="D4" s="132">
        <f>D5</f>
        <v>380.99900000000002</v>
      </c>
      <c r="E4" s="133">
        <f>D4/C4*100</f>
        <v>33.39167397020158</v>
      </c>
      <c r="F4" s="132">
        <f>F5</f>
        <v>760.00099999999998</v>
      </c>
      <c r="G4" s="131"/>
    </row>
    <row r="5" spans="1:7">
      <c r="A5" s="134" t="s">
        <v>145</v>
      </c>
      <c r="B5" s="145" t="s">
        <v>349</v>
      </c>
      <c r="C5" s="146">
        <f>C6+C9+C14</f>
        <v>1141</v>
      </c>
      <c r="D5" s="146">
        <f>D6+D9+D14</f>
        <v>380.99900000000002</v>
      </c>
      <c r="E5" s="146">
        <f>D5/C5*100</f>
        <v>33.39167397020158</v>
      </c>
      <c r="F5" s="146">
        <f>F6+F9+F14</f>
        <v>760.00099999999998</v>
      </c>
      <c r="G5" s="147"/>
    </row>
    <row r="6" spans="1:7">
      <c r="A6" s="47" t="s">
        <v>22</v>
      </c>
      <c r="B6" s="162" t="s">
        <v>147</v>
      </c>
      <c r="C6" s="139">
        <f>C7</f>
        <v>155</v>
      </c>
      <c r="D6" s="139">
        <f>D7</f>
        <v>0</v>
      </c>
      <c r="E6" s="163">
        <f>D6/C6*100</f>
        <v>0</v>
      </c>
      <c r="F6" s="139">
        <f>F7</f>
        <v>155</v>
      </c>
      <c r="G6" s="140"/>
    </row>
    <row r="7" spans="1:7">
      <c r="A7" s="143"/>
      <c r="B7" s="96" t="s">
        <v>148</v>
      </c>
      <c r="C7" s="153">
        <f>SUM(C8:C8)</f>
        <v>155</v>
      </c>
      <c r="D7" s="153">
        <f>SUM(D8:D8)</f>
        <v>0</v>
      </c>
      <c r="E7" s="142">
        <f t="shared" ref="E7:E8" si="0">D7/C7*100</f>
        <v>0</v>
      </c>
      <c r="F7" s="153">
        <f>SUM(F8:F8)</f>
        <v>155</v>
      </c>
      <c r="G7" s="143"/>
    </row>
    <row r="8" spans="1:7">
      <c r="A8" s="90">
        <v>1</v>
      </c>
      <c r="B8" s="97" t="s">
        <v>159</v>
      </c>
      <c r="C8" s="142">
        <f>'Bieu bc dinh ky'!G85</f>
        <v>155</v>
      </c>
      <c r="D8" s="142">
        <f>'Bieu bc dinh ky'!J85</f>
        <v>0</v>
      </c>
      <c r="E8" s="142">
        <f t="shared" si="0"/>
        <v>0</v>
      </c>
      <c r="F8" s="142">
        <f t="shared" ref="F8" si="1">C8-D8</f>
        <v>155</v>
      </c>
      <c r="G8" s="143"/>
    </row>
    <row r="9" spans="1:7">
      <c r="A9" s="47" t="s">
        <v>25</v>
      </c>
      <c r="B9" s="86" t="s">
        <v>186</v>
      </c>
      <c r="C9" s="139">
        <f>C10</f>
        <v>986</v>
      </c>
      <c r="D9" s="139">
        <f>D10</f>
        <v>380.99900000000002</v>
      </c>
      <c r="E9" s="163">
        <f>D9/C9*100</f>
        <v>38.640872210953347</v>
      </c>
      <c r="F9" s="139">
        <f>F10</f>
        <v>605.00099999999998</v>
      </c>
      <c r="G9" s="140"/>
    </row>
    <row r="10" spans="1:7">
      <c r="A10" s="32"/>
      <c r="B10" s="102" t="s">
        <v>188</v>
      </c>
      <c r="C10" s="157">
        <f>C11</f>
        <v>986</v>
      </c>
      <c r="D10" s="157">
        <f>D11</f>
        <v>380.99900000000002</v>
      </c>
      <c r="E10" s="142">
        <f t="shared" ref="E10:E13" si="2">D10/C10*100</f>
        <v>38.640872210953347</v>
      </c>
      <c r="F10" s="157">
        <f>F11</f>
        <v>605.00099999999998</v>
      </c>
      <c r="G10" s="143"/>
    </row>
    <row r="11" spans="1:7">
      <c r="A11" s="32" t="s">
        <v>58</v>
      </c>
      <c r="B11" s="96" t="s">
        <v>126</v>
      </c>
      <c r="C11" s="153">
        <f>SUM(C12:C13)</f>
        <v>986</v>
      </c>
      <c r="D11" s="153">
        <f>SUM(D12:D13)</f>
        <v>380.99900000000002</v>
      </c>
      <c r="E11" s="142">
        <f t="shared" si="2"/>
        <v>38.640872210953347</v>
      </c>
      <c r="F11" s="153">
        <f>SUM(F12:F13)</f>
        <v>605.00099999999998</v>
      </c>
      <c r="G11" s="143"/>
    </row>
    <row r="12" spans="1:7">
      <c r="A12" s="90">
        <v>1</v>
      </c>
      <c r="B12" s="97" t="s">
        <v>199</v>
      </c>
      <c r="C12" s="142">
        <f>'Bieu bc dinh ky'!G111</f>
        <v>381</v>
      </c>
      <c r="D12" s="142">
        <f>'Bieu bc dinh ky'!J111</f>
        <v>380.99900000000002</v>
      </c>
      <c r="E12" s="142">
        <f t="shared" si="2"/>
        <v>99.99973753280841</v>
      </c>
      <c r="F12" s="142">
        <f t="shared" ref="F12:F13" si="3">C12-D12</f>
        <v>9.9999999997635314E-4</v>
      </c>
      <c r="G12" s="143"/>
    </row>
    <row r="13" spans="1:7">
      <c r="A13" s="90">
        <v>2</v>
      </c>
      <c r="B13" s="97" t="s">
        <v>202</v>
      </c>
      <c r="C13" s="142">
        <f>'Bieu bc dinh ky'!G114</f>
        <v>605</v>
      </c>
      <c r="D13" s="142">
        <f>'Bieu bc dinh ky'!J114</f>
        <v>0</v>
      </c>
      <c r="E13" s="142">
        <f t="shared" si="2"/>
        <v>0</v>
      </c>
      <c r="F13" s="142">
        <f t="shared" si="3"/>
        <v>605</v>
      </c>
      <c r="G13" s="143"/>
    </row>
    <row r="14" spans="1:7">
      <c r="A14" s="47" t="s">
        <v>26</v>
      </c>
      <c r="B14" s="86" t="s">
        <v>223</v>
      </c>
      <c r="C14" s="139">
        <v>0</v>
      </c>
      <c r="D14" s="139">
        <v>0</v>
      </c>
      <c r="E14" s="164">
        <v>0</v>
      </c>
      <c r="F14" s="139">
        <v>0</v>
      </c>
      <c r="G14" s="140"/>
    </row>
    <row r="15" spans="1:7">
      <c r="A15" s="170"/>
      <c r="B15" s="170"/>
      <c r="C15" s="170"/>
      <c r="D15" s="170"/>
      <c r="E15" s="170"/>
      <c r="F15" s="170"/>
      <c r="G15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ySplit="3" topLeftCell="A4" activePane="bottomLeft" state="frozen"/>
      <selection pane="bottomLeft" activeCell="B10" sqref="B10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359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318</v>
      </c>
      <c r="D4" s="132">
        <f>D5</f>
        <v>0</v>
      </c>
      <c r="E4" s="133">
        <f>D4/C4*100</f>
        <v>0</v>
      </c>
      <c r="F4" s="132">
        <f>F5</f>
        <v>318</v>
      </c>
      <c r="G4" s="131"/>
    </row>
    <row r="5" spans="1:7">
      <c r="A5" s="134" t="s">
        <v>145</v>
      </c>
      <c r="B5" s="145" t="s">
        <v>349</v>
      </c>
      <c r="C5" s="146">
        <f>C6+C9+C10</f>
        <v>318</v>
      </c>
      <c r="D5" s="146">
        <f>D6+D9+D10</f>
        <v>0</v>
      </c>
      <c r="E5" s="146">
        <f>D5/C5*100</f>
        <v>0</v>
      </c>
      <c r="F5" s="146">
        <f>F6+F9+F10</f>
        <v>318</v>
      </c>
      <c r="G5" s="147"/>
    </row>
    <row r="6" spans="1:7">
      <c r="A6" s="47" t="s">
        <v>22</v>
      </c>
      <c r="B6" s="162" t="s">
        <v>147</v>
      </c>
      <c r="C6" s="139">
        <f>C7</f>
        <v>136</v>
      </c>
      <c r="D6" s="139">
        <f>D7</f>
        <v>0</v>
      </c>
      <c r="E6" s="163">
        <f>D6/C6*100</f>
        <v>0</v>
      </c>
      <c r="F6" s="139">
        <f>F7</f>
        <v>136</v>
      </c>
      <c r="G6" s="140"/>
    </row>
    <row r="7" spans="1:7">
      <c r="A7" s="143"/>
      <c r="B7" s="96" t="s">
        <v>148</v>
      </c>
      <c r="C7" s="153">
        <f>SUM(C8:C8)</f>
        <v>136</v>
      </c>
      <c r="D7" s="153">
        <f>SUM(D8:D8)</f>
        <v>0</v>
      </c>
      <c r="E7" s="142">
        <f t="shared" ref="E7:E8" si="0">D7/C7*100</f>
        <v>0</v>
      </c>
      <c r="F7" s="153">
        <f>SUM(F8:F8)</f>
        <v>136</v>
      </c>
      <c r="G7" s="143"/>
    </row>
    <row r="8" spans="1:7">
      <c r="A8" s="90">
        <v>1</v>
      </c>
      <c r="B8" s="97" t="s">
        <v>156</v>
      </c>
      <c r="C8" s="142">
        <f>'Bieu bc dinh ky'!G82</f>
        <v>136</v>
      </c>
      <c r="D8" s="142">
        <f>'Bieu bc dinh ky'!J82</f>
        <v>0</v>
      </c>
      <c r="E8" s="142">
        <f t="shared" si="0"/>
        <v>0</v>
      </c>
      <c r="F8" s="142">
        <f t="shared" ref="F8" si="1">C8-D8</f>
        <v>136</v>
      </c>
      <c r="G8" s="143"/>
    </row>
    <row r="9" spans="1:7">
      <c r="A9" s="47" t="s">
        <v>25</v>
      </c>
      <c r="B9" s="86" t="s">
        <v>186</v>
      </c>
      <c r="C9" s="139">
        <v>0</v>
      </c>
      <c r="D9" s="139">
        <v>0</v>
      </c>
      <c r="E9" s="163">
        <v>0</v>
      </c>
      <c r="F9" s="139">
        <v>0</v>
      </c>
      <c r="G9" s="140"/>
    </row>
    <row r="10" spans="1:7">
      <c r="A10" s="47" t="s">
        <v>26</v>
      </c>
      <c r="B10" s="86" t="s">
        <v>223</v>
      </c>
      <c r="C10" s="139">
        <f>C11+C14</f>
        <v>182</v>
      </c>
      <c r="D10" s="139">
        <f>D11+D14</f>
        <v>0</v>
      </c>
      <c r="E10" s="164">
        <f>D10/C10</f>
        <v>0</v>
      </c>
      <c r="F10" s="139">
        <f>F11+F14</f>
        <v>182</v>
      </c>
      <c r="G10" s="140"/>
    </row>
    <row r="11" spans="1:7">
      <c r="A11" s="169"/>
      <c r="B11" s="129" t="s">
        <v>231</v>
      </c>
      <c r="C11" s="166">
        <f>C12</f>
        <v>50</v>
      </c>
      <c r="D11" s="166">
        <f>D12</f>
        <v>0</v>
      </c>
      <c r="E11" s="167">
        <f>D11/C11*100</f>
        <v>0</v>
      </c>
      <c r="F11" s="166">
        <f>F12</f>
        <v>50</v>
      </c>
      <c r="G11" s="169"/>
    </row>
    <row r="12" spans="1:7">
      <c r="A12" s="143"/>
      <c r="B12" s="96" t="s">
        <v>126</v>
      </c>
      <c r="C12" s="153">
        <f>SUM(C13:C13)</f>
        <v>50</v>
      </c>
      <c r="D12" s="153">
        <f>SUM(D13:D13)</f>
        <v>0</v>
      </c>
      <c r="E12" s="142">
        <f t="shared" ref="E12:E13" si="2">D12/C12*100</f>
        <v>0</v>
      </c>
      <c r="F12" s="153">
        <f>SUM(F13:F13)</f>
        <v>50</v>
      </c>
      <c r="G12" s="143"/>
    </row>
    <row r="13" spans="1:7" ht="25.5">
      <c r="A13" s="141">
        <v>1</v>
      </c>
      <c r="B13" s="98" t="s">
        <v>240</v>
      </c>
      <c r="C13" s="142">
        <f>'Bieu bc dinh ky'!G141</f>
        <v>50</v>
      </c>
      <c r="D13" s="142">
        <f>'Bieu bc dinh ky'!J141</f>
        <v>0</v>
      </c>
      <c r="E13" s="142">
        <f t="shared" si="2"/>
        <v>0</v>
      </c>
      <c r="F13" s="142">
        <f t="shared" ref="F13" si="3">C13-D13</f>
        <v>50</v>
      </c>
      <c r="G13" s="143"/>
    </row>
    <row r="14" spans="1:7">
      <c r="A14" s="169"/>
      <c r="B14" s="129" t="s">
        <v>267</v>
      </c>
      <c r="C14" s="166">
        <f>C15</f>
        <v>132</v>
      </c>
      <c r="D14" s="166">
        <f>D15</f>
        <v>0</v>
      </c>
      <c r="E14" s="167">
        <f>D14/C14*100</f>
        <v>0</v>
      </c>
      <c r="F14" s="166">
        <f>F15</f>
        <v>132</v>
      </c>
      <c r="G14" s="169"/>
    </row>
    <row r="15" spans="1:7">
      <c r="A15" s="32" t="s">
        <v>58</v>
      </c>
      <c r="B15" s="96" t="s">
        <v>268</v>
      </c>
      <c r="C15" s="153">
        <f>SUM(C16:C17)</f>
        <v>132</v>
      </c>
      <c r="D15" s="153">
        <f>SUM(D16:D17)</f>
        <v>0</v>
      </c>
      <c r="E15" s="142">
        <f t="shared" ref="E15:E17" si="4">D15/C15*100</f>
        <v>0</v>
      </c>
      <c r="F15" s="153">
        <f>SUM(F16:F17)</f>
        <v>132</v>
      </c>
      <c r="G15" s="143"/>
    </row>
    <row r="16" spans="1:7">
      <c r="A16" s="141">
        <v>1</v>
      </c>
      <c r="B16" s="98" t="s">
        <v>274</v>
      </c>
      <c r="C16" s="142">
        <f>'Bieu bc dinh ky'!G182</f>
        <v>80</v>
      </c>
      <c r="D16" s="142">
        <f>'Bieu bc dinh ky'!J182</f>
        <v>0</v>
      </c>
      <c r="E16" s="142">
        <f t="shared" si="4"/>
        <v>0</v>
      </c>
      <c r="F16" s="142">
        <f t="shared" ref="F16:F17" si="5">C16-D16</f>
        <v>80</v>
      </c>
      <c r="G16" s="143"/>
    </row>
    <row r="17" spans="1:7">
      <c r="A17" s="141">
        <v>2</v>
      </c>
      <c r="B17" s="98" t="s">
        <v>275</v>
      </c>
      <c r="C17" s="142">
        <f>'Bieu bc dinh ky'!G183</f>
        <v>52</v>
      </c>
      <c r="D17" s="142">
        <f>'Bieu bc dinh ky'!J183</f>
        <v>0</v>
      </c>
      <c r="E17" s="142">
        <f t="shared" si="4"/>
        <v>0</v>
      </c>
      <c r="F17" s="142">
        <f t="shared" si="5"/>
        <v>52</v>
      </c>
      <c r="G17" s="143"/>
    </row>
    <row r="18" spans="1:7">
      <c r="A18" s="170"/>
      <c r="B18" s="170"/>
      <c r="C18" s="170"/>
      <c r="D18" s="170"/>
      <c r="E18" s="170"/>
      <c r="F18" s="170"/>
      <c r="G18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pane ySplit="3" topLeftCell="A4" activePane="bottomLeft" state="frozen"/>
      <selection pane="bottomLeft" activeCell="B9" sqref="B9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11">
      <c r="A1" s="294" t="s">
        <v>360</v>
      </c>
      <c r="B1" s="294"/>
      <c r="C1" s="294"/>
      <c r="D1" s="294"/>
      <c r="E1" s="294"/>
      <c r="F1" s="294"/>
      <c r="G1" s="294"/>
    </row>
    <row r="2" spans="1:11">
      <c r="F2" s="295" t="s">
        <v>345</v>
      </c>
      <c r="G2" s="295"/>
    </row>
    <row r="3" spans="1:11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11">
      <c r="A4" s="130"/>
      <c r="B4" s="131" t="s">
        <v>350</v>
      </c>
      <c r="C4" s="132">
        <f>C5+C10</f>
        <v>848</v>
      </c>
      <c r="D4" s="132">
        <f>D5+D10</f>
        <v>0</v>
      </c>
      <c r="E4" s="133">
        <f>D4/C4*100</f>
        <v>0</v>
      </c>
      <c r="F4" s="132">
        <f>F5+F10</f>
        <v>848</v>
      </c>
      <c r="G4" s="131"/>
    </row>
    <row r="5" spans="1:11">
      <c r="A5" s="134" t="s">
        <v>27</v>
      </c>
      <c r="B5" s="145" t="s">
        <v>28</v>
      </c>
      <c r="C5" s="146">
        <f t="shared" ref="C5:D7" si="0">C6</f>
        <v>500</v>
      </c>
      <c r="D5" s="146">
        <f t="shared" si="0"/>
        <v>0</v>
      </c>
      <c r="E5" s="146"/>
      <c r="F5" s="146">
        <f>F6</f>
        <v>500</v>
      </c>
      <c r="G5" s="147"/>
    </row>
    <row r="6" spans="1:11">
      <c r="A6" s="149" t="s">
        <v>25</v>
      </c>
      <c r="B6" s="89" t="s">
        <v>136</v>
      </c>
      <c r="C6" s="150">
        <f t="shared" si="0"/>
        <v>500</v>
      </c>
      <c r="D6" s="150">
        <f t="shared" si="0"/>
        <v>0</v>
      </c>
      <c r="E6" s="151"/>
      <c r="F6" s="150">
        <f>F7</f>
        <v>500</v>
      </c>
      <c r="G6" s="151"/>
    </row>
    <row r="7" spans="1:11">
      <c r="A7" s="79">
        <v>2</v>
      </c>
      <c r="B7" s="89" t="s">
        <v>139</v>
      </c>
      <c r="C7" s="157">
        <f t="shared" si="0"/>
        <v>500</v>
      </c>
      <c r="D7" s="157">
        <f t="shared" si="0"/>
        <v>0</v>
      </c>
      <c r="E7" s="143"/>
      <c r="F7" s="157">
        <f>F8</f>
        <v>500</v>
      </c>
      <c r="G7" s="143"/>
    </row>
    <row r="8" spans="1:11">
      <c r="A8" s="75"/>
      <c r="B8" s="43" t="s">
        <v>126</v>
      </c>
      <c r="C8" s="153">
        <f>SUM(C9)</f>
        <v>500</v>
      </c>
      <c r="D8" s="153">
        <f>SUM(D9)</f>
        <v>0</v>
      </c>
      <c r="E8" s="143"/>
      <c r="F8" s="153">
        <f>SUM(F9)</f>
        <v>500</v>
      </c>
      <c r="G8" s="143"/>
    </row>
    <row r="9" spans="1:11">
      <c r="A9" s="90">
        <v>1</v>
      </c>
      <c r="B9" s="60" t="s">
        <v>141</v>
      </c>
      <c r="C9" s="142">
        <f>'Bieu bc dinh ky'!G71</f>
        <v>500</v>
      </c>
      <c r="D9" s="142">
        <f>'Bieu bc dinh ky'!J71</f>
        <v>0</v>
      </c>
      <c r="E9" s="142">
        <f t="shared" ref="E9" si="1">D9/C9*100</f>
        <v>0</v>
      </c>
      <c r="F9" s="142">
        <f t="shared" ref="F9" si="2">C9-D9</f>
        <v>500</v>
      </c>
      <c r="G9" s="143"/>
      <c r="K9" s="171"/>
    </row>
    <row r="10" spans="1:11">
      <c r="A10" s="134" t="s">
        <v>145</v>
      </c>
      <c r="B10" s="145" t="s">
        <v>349</v>
      </c>
      <c r="C10" s="146">
        <f>C11+C12+C13</f>
        <v>348</v>
      </c>
      <c r="D10" s="146">
        <f>D11+D12+D13</f>
        <v>0</v>
      </c>
      <c r="E10" s="146">
        <f>D10/C10*100</f>
        <v>0</v>
      </c>
      <c r="F10" s="146">
        <f>F11+F12+F13</f>
        <v>348</v>
      </c>
      <c r="G10" s="147"/>
    </row>
    <row r="11" spans="1:11">
      <c r="A11" s="47" t="s">
        <v>22</v>
      </c>
      <c r="B11" s="162" t="s">
        <v>147</v>
      </c>
      <c r="C11" s="139">
        <v>0</v>
      </c>
      <c r="D11" s="139">
        <v>0</v>
      </c>
      <c r="E11" s="163">
        <v>0</v>
      </c>
      <c r="F11" s="139">
        <v>0</v>
      </c>
      <c r="G11" s="140"/>
    </row>
    <row r="12" spans="1:11">
      <c r="A12" s="47" t="s">
        <v>25</v>
      </c>
      <c r="B12" s="86" t="s">
        <v>186</v>
      </c>
      <c r="C12" s="139">
        <v>0</v>
      </c>
      <c r="D12" s="139">
        <v>0</v>
      </c>
      <c r="E12" s="163">
        <v>0</v>
      </c>
      <c r="F12" s="139">
        <v>0</v>
      </c>
      <c r="G12" s="140"/>
    </row>
    <row r="13" spans="1:11">
      <c r="A13" s="47" t="s">
        <v>26</v>
      </c>
      <c r="B13" s="86" t="s">
        <v>223</v>
      </c>
      <c r="C13" s="139">
        <f>C14+C17</f>
        <v>348</v>
      </c>
      <c r="D13" s="139">
        <f>D14+D17</f>
        <v>0</v>
      </c>
      <c r="E13" s="164">
        <f>D13/C13</f>
        <v>0</v>
      </c>
      <c r="F13" s="139">
        <f>F14+F17</f>
        <v>348</v>
      </c>
      <c r="G13" s="140"/>
    </row>
    <row r="14" spans="1:11">
      <c r="A14" s="169"/>
      <c r="B14" s="129" t="s">
        <v>231</v>
      </c>
      <c r="C14" s="166">
        <f>C15</f>
        <v>120</v>
      </c>
      <c r="D14" s="166">
        <f>D15</f>
        <v>0</v>
      </c>
      <c r="E14" s="167">
        <f>D14/C14*100</f>
        <v>0</v>
      </c>
      <c r="F14" s="166">
        <f>F15</f>
        <v>120</v>
      </c>
      <c r="G14" s="169"/>
    </row>
    <row r="15" spans="1:11">
      <c r="A15" s="143"/>
      <c r="B15" s="96" t="s">
        <v>126</v>
      </c>
      <c r="C15" s="153">
        <f>SUM(C16:C16)</f>
        <v>120</v>
      </c>
      <c r="D15" s="153">
        <f>SUM(D16:D16)</f>
        <v>0</v>
      </c>
      <c r="E15" s="142">
        <f t="shared" ref="E15:E16" si="3">D15/C15*100</f>
        <v>0</v>
      </c>
      <c r="F15" s="153">
        <f>SUM(F16:F16)</f>
        <v>120</v>
      </c>
      <c r="G15" s="143"/>
    </row>
    <row r="16" spans="1:11">
      <c r="A16" s="141">
        <v>1</v>
      </c>
      <c r="B16" s="97" t="s">
        <v>248</v>
      </c>
      <c r="C16" s="142">
        <f>'Bieu bc dinh ky'!G149</f>
        <v>120</v>
      </c>
      <c r="D16" s="142">
        <f>'Bieu bc dinh ky'!J149</f>
        <v>0</v>
      </c>
      <c r="E16" s="142">
        <f t="shared" si="3"/>
        <v>0</v>
      </c>
      <c r="F16" s="142">
        <f t="shared" ref="F16" si="4">C16-D16</f>
        <v>120</v>
      </c>
      <c r="G16" s="143"/>
    </row>
    <row r="17" spans="1:7">
      <c r="A17" s="169"/>
      <c r="B17" s="129" t="s">
        <v>267</v>
      </c>
      <c r="C17" s="166">
        <f>C18</f>
        <v>228</v>
      </c>
      <c r="D17" s="166">
        <f>D18</f>
        <v>0</v>
      </c>
      <c r="E17" s="167">
        <f>D17/C17*100</f>
        <v>0</v>
      </c>
      <c r="F17" s="166">
        <f>F18</f>
        <v>228</v>
      </c>
      <c r="G17" s="169"/>
    </row>
    <row r="18" spans="1:7">
      <c r="A18" s="32" t="s">
        <v>58</v>
      </c>
      <c r="B18" s="96" t="s">
        <v>268</v>
      </c>
      <c r="C18" s="153">
        <f>SUM(C19:C19)</f>
        <v>228</v>
      </c>
      <c r="D18" s="153">
        <f>SUM(D19:D19)</f>
        <v>0</v>
      </c>
      <c r="E18" s="142">
        <f t="shared" ref="E18:E19" si="5">D18/C18*100</f>
        <v>0</v>
      </c>
      <c r="F18" s="153">
        <f>SUM(F19:F19)</f>
        <v>228</v>
      </c>
      <c r="G18" s="143"/>
    </row>
    <row r="19" spans="1:7" ht="25.5">
      <c r="A19" s="141">
        <v>1</v>
      </c>
      <c r="B19" s="98" t="s">
        <v>277</v>
      </c>
      <c r="C19" s="142">
        <f>'Bieu bc dinh ky'!G185</f>
        <v>228</v>
      </c>
      <c r="D19" s="142">
        <f>'Bieu bc dinh ky'!J185</f>
        <v>0</v>
      </c>
      <c r="E19" s="142">
        <f t="shared" si="5"/>
        <v>0</v>
      </c>
      <c r="F19" s="142">
        <f t="shared" ref="F19" si="6">C19-D19</f>
        <v>228</v>
      </c>
      <c r="G19" s="143"/>
    </row>
    <row r="20" spans="1:7">
      <c r="A20" s="170"/>
      <c r="B20" s="170"/>
      <c r="C20" s="170"/>
      <c r="D20" s="170"/>
      <c r="E20" s="170"/>
      <c r="F20" s="170"/>
      <c r="G20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3" topLeftCell="A7" activePane="bottomLeft" state="frozen"/>
      <selection pane="bottomLeft" activeCell="C10" sqref="C10"/>
    </sheetView>
  </sheetViews>
  <sheetFormatPr defaultRowHeight="15"/>
  <cols>
    <col min="1" max="1" width="4.7109375" style="125" customWidth="1"/>
    <col min="2" max="2" width="72.7109375" style="125" customWidth="1"/>
    <col min="3" max="3" width="11.5703125" style="125" customWidth="1"/>
    <col min="4" max="4" width="11.28515625" style="125" customWidth="1"/>
    <col min="5" max="5" width="9.140625" style="125"/>
    <col min="6" max="6" width="10.42578125" style="125" bestFit="1" customWidth="1"/>
    <col min="7" max="16384" width="9.140625" style="125"/>
  </cols>
  <sheetData>
    <row r="1" spans="1:7">
      <c r="A1" s="294" t="s">
        <v>361</v>
      </c>
      <c r="B1" s="294"/>
      <c r="C1" s="294"/>
      <c r="D1" s="294"/>
      <c r="E1" s="294"/>
      <c r="F1" s="294"/>
      <c r="G1" s="294"/>
    </row>
    <row r="2" spans="1:7">
      <c r="F2" s="295" t="s">
        <v>345</v>
      </c>
      <c r="G2" s="295"/>
    </row>
    <row r="3" spans="1:7" ht="57">
      <c r="A3" s="127" t="s">
        <v>0</v>
      </c>
      <c r="B3" s="128" t="s">
        <v>341</v>
      </c>
      <c r="C3" s="128" t="s">
        <v>45</v>
      </c>
      <c r="D3" s="128" t="s">
        <v>342</v>
      </c>
      <c r="E3" s="128" t="s">
        <v>343</v>
      </c>
      <c r="F3" s="128" t="s">
        <v>344</v>
      </c>
      <c r="G3" s="128" t="s">
        <v>18</v>
      </c>
    </row>
    <row r="4" spans="1:7">
      <c r="A4" s="130"/>
      <c r="B4" s="131" t="s">
        <v>350</v>
      </c>
      <c r="C4" s="132">
        <f>C5</f>
        <v>636</v>
      </c>
      <c r="D4" s="132">
        <f>D5</f>
        <v>261.99440199999998</v>
      </c>
      <c r="E4" s="133">
        <f>D4/C4*100</f>
        <v>41.194088364779866</v>
      </c>
      <c r="F4" s="132">
        <f>F5</f>
        <v>374.00559800000002</v>
      </c>
      <c r="G4" s="131"/>
    </row>
    <row r="5" spans="1:7">
      <c r="A5" s="134" t="s">
        <v>145</v>
      </c>
      <c r="B5" s="145" t="s">
        <v>349</v>
      </c>
      <c r="C5" s="146">
        <f>C6+C10+C11</f>
        <v>636</v>
      </c>
      <c r="D5" s="146">
        <f>D6+D10+D11</f>
        <v>261.99440199999998</v>
      </c>
      <c r="E5" s="146">
        <f>D5/C5*100</f>
        <v>41.194088364779866</v>
      </c>
      <c r="F5" s="146">
        <f>F6+F10+F11</f>
        <v>374.00559800000002</v>
      </c>
      <c r="G5" s="147"/>
    </row>
    <row r="6" spans="1:7">
      <c r="A6" s="47" t="s">
        <v>22</v>
      </c>
      <c r="B6" s="162" t="s">
        <v>147</v>
      </c>
      <c r="C6" s="139">
        <f>C7</f>
        <v>96</v>
      </c>
      <c r="D6" s="139">
        <f>D7</f>
        <v>0</v>
      </c>
      <c r="E6" s="163">
        <f>D6/C6*100</f>
        <v>0</v>
      </c>
      <c r="F6" s="139">
        <f>F7</f>
        <v>96</v>
      </c>
      <c r="G6" s="140"/>
    </row>
    <row r="7" spans="1:7">
      <c r="A7" s="143"/>
      <c r="B7" s="96" t="s">
        <v>148</v>
      </c>
      <c r="C7" s="153">
        <f>SUM(C8:C9)</f>
        <v>96</v>
      </c>
      <c r="D7" s="153">
        <f>SUM(D8:D9)</f>
        <v>0</v>
      </c>
      <c r="E7" s="142">
        <f t="shared" ref="E7:E9" si="0">D7/C7*100</f>
        <v>0</v>
      </c>
      <c r="F7" s="153">
        <f>SUM(F8:F9)</f>
        <v>96</v>
      </c>
      <c r="G7" s="143"/>
    </row>
    <row r="8" spans="1:7">
      <c r="A8" s="90">
        <v>1</v>
      </c>
      <c r="B8" s="97" t="s">
        <v>155</v>
      </c>
      <c r="C8" s="142">
        <f>'Bieu bc dinh ky'!G81</f>
        <v>56</v>
      </c>
      <c r="D8" s="142">
        <f>'Bieu bc dinh ky'!J81</f>
        <v>0</v>
      </c>
      <c r="E8" s="142">
        <f t="shared" si="0"/>
        <v>0</v>
      </c>
      <c r="F8" s="142">
        <f t="shared" ref="F8:F9" si="1">C8-D8</f>
        <v>56</v>
      </c>
      <c r="G8" s="143"/>
    </row>
    <row r="9" spans="1:7">
      <c r="A9" s="90"/>
      <c r="B9" s="98" t="s">
        <v>161</v>
      </c>
      <c r="C9" s="142">
        <f>'Bieu bc dinh ky'!G87</f>
        <v>40</v>
      </c>
      <c r="D9" s="142">
        <f>'Bieu bc dinh ky'!J87</f>
        <v>0</v>
      </c>
      <c r="E9" s="142">
        <f t="shared" si="0"/>
        <v>0</v>
      </c>
      <c r="F9" s="142">
        <f t="shared" si="1"/>
        <v>40</v>
      </c>
      <c r="G9" s="143"/>
    </row>
    <row r="10" spans="1:7">
      <c r="A10" s="47" t="s">
        <v>25</v>
      </c>
      <c r="B10" s="86" t="s">
        <v>186</v>
      </c>
      <c r="C10" s="139">
        <v>0</v>
      </c>
      <c r="D10" s="139">
        <v>0</v>
      </c>
      <c r="E10" s="163">
        <v>0</v>
      </c>
      <c r="F10" s="139">
        <v>0</v>
      </c>
      <c r="G10" s="140"/>
    </row>
    <row r="11" spans="1:7">
      <c r="A11" s="47" t="s">
        <v>26</v>
      </c>
      <c r="B11" s="86" t="s">
        <v>223</v>
      </c>
      <c r="C11" s="139">
        <f>C12+C15+C19</f>
        <v>540</v>
      </c>
      <c r="D11" s="139">
        <f>D12+D15+D19</f>
        <v>261.99440199999998</v>
      </c>
      <c r="E11" s="164">
        <f>D11/C11</f>
        <v>0.48517481851851846</v>
      </c>
      <c r="F11" s="139">
        <f>F12+F15+F19</f>
        <v>278.00559800000002</v>
      </c>
      <c r="G11" s="140"/>
    </row>
    <row r="12" spans="1:7">
      <c r="A12" s="169"/>
      <c r="B12" s="129" t="s">
        <v>231</v>
      </c>
      <c r="C12" s="166">
        <f>C13</f>
        <v>100</v>
      </c>
      <c r="D12" s="166">
        <f>D13</f>
        <v>0</v>
      </c>
      <c r="E12" s="167">
        <f>D12/C12*100</f>
        <v>0</v>
      </c>
      <c r="F12" s="166">
        <f>F13</f>
        <v>100</v>
      </c>
      <c r="G12" s="169"/>
    </row>
    <row r="13" spans="1:7">
      <c r="A13" s="143"/>
      <c r="B13" s="96" t="s">
        <v>126</v>
      </c>
      <c r="C13" s="153">
        <f>SUM(C14:C14)</f>
        <v>100</v>
      </c>
      <c r="D13" s="153">
        <f>SUM(D14:D14)</f>
        <v>0</v>
      </c>
      <c r="E13" s="142">
        <f t="shared" ref="E13:E14" si="2">D13/C13*100</f>
        <v>0</v>
      </c>
      <c r="F13" s="153">
        <f>SUM(F14:F14)</f>
        <v>100</v>
      </c>
      <c r="G13" s="143"/>
    </row>
    <row r="14" spans="1:7" ht="25.5">
      <c r="A14" s="141">
        <v>1</v>
      </c>
      <c r="B14" s="97" t="s">
        <v>246</v>
      </c>
      <c r="C14" s="142">
        <f>'Bieu bc dinh ky'!G147</f>
        <v>100</v>
      </c>
      <c r="D14" s="142">
        <f>'Bieu bc dinh ky'!J147</f>
        <v>0</v>
      </c>
      <c r="E14" s="142">
        <f t="shared" si="2"/>
        <v>0</v>
      </c>
      <c r="F14" s="142">
        <f t="shared" ref="F14" si="3">C14-D14</f>
        <v>100</v>
      </c>
      <c r="G14" s="143"/>
    </row>
    <row r="15" spans="1:7">
      <c r="A15" s="169"/>
      <c r="B15" s="129" t="s">
        <v>260</v>
      </c>
      <c r="C15" s="166">
        <f>C16</f>
        <v>70</v>
      </c>
      <c r="D15" s="166">
        <f>D16</f>
        <v>0</v>
      </c>
      <c r="E15" s="167">
        <f>D15/C15*100</f>
        <v>0</v>
      </c>
      <c r="F15" s="166">
        <f>F16</f>
        <v>70</v>
      </c>
      <c r="G15" s="169"/>
    </row>
    <row r="16" spans="1:7">
      <c r="A16" s="143"/>
      <c r="B16" s="96" t="s">
        <v>164</v>
      </c>
      <c r="C16" s="153">
        <f>SUM(C17:C18)</f>
        <v>70</v>
      </c>
      <c r="D16" s="153">
        <f>SUM(D17:D18)</f>
        <v>0</v>
      </c>
      <c r="E16" s="143"/>
      <c r="F16" s="153">
        <f>SUM(F17:F18)</f>
        <v>70</v>
      </c>
      <c r="G16" s="143"/>
    </row>
    <row r="17" spans="1:7">
      <c r="A17" s="141">
        <v>1</v>
      </c>
      <c r="B17" s="98" t="s">
        <v>263</v>
      </c>
      <c r="C17" s="142">
        <f>'Bieu bc dinh ky'!G170</f>
        <v>35</v>
      </c>
      <c r="D17" s="142">
        <f>'Bieu bc dinh ky'!J170</f>
        <v>0</v>
      </c>
      <c r="E17" s="142">
        <f t="shared" ref="E17:E18" si="4">D17/C17*100</f>
        <v>0</v>
      </c>
      <c r="F17" s="142">
        <f t="shared" ref="F17:F18" si="5">C17-D17</f>
        <v>35</v>
      </c>
      <c r="G17" s="143"/>
    </row>
    <row r="18" spans="1:7">
      <c r="A18" s="141">
        <v>2</v>
      </c>
      <c r="B18" s="98" t="s">
        <v>264</v>
      </c>
      <c r="C18" s="142">
        <f>'Bieu bc dinh ky'!G171</f>
        <v>35</v>
      </c>
      <c r="D18" s="142">
        <f>'Bieu bc dinh ky'!J171</f>
        <v>0</v>
      </c>
      <c r="E18" s="142">
        <f t="shared" si="4"/>
        <v>0</v>
      </c>
      <c r="F18" s="142">
        <f t="shared" si="5"/>
        <v>35</v>
      </c>
      <c r="G18" s="143"/>
    </row>
    <row r="19" spans="1:7">
      <c r="A19" s="169"/>
      <c r="B19" s="129" t="s">
        <v>267</v>
      </c>
      <c r="C19" s="166">
        <f>C20</f>
        <v>370</v>
      </c>
      <c r="D19" s="166">
        <f>D20</f>
        <v>261.99440199999998</v>
      </c>
      <c r="E19" s="167">
        <f>D19/C19*100</f>
        <v>70.809297837837832</v>
      </c>
      <c r="F19" s="166">
        <f>F20</f>
        <v>108.00559800000002</v>
      </c>
      <c r="G19" s="169"/>
    </row>
    <row r="20" spans="1:7">
      <c r="A20" s="32" t="s">
        <v>58</v>
      </c>
      <c r="B20" s="96" t="s">
        <v>268</v>
      </c>
      <c r="C20" s="153">
        <f>SUM(C21:C22)</f>
        <v>370</v>
      </c>
      <c r="D20" s="153">
        <f>SUM(D21:D22)</f>
        <v>261.99440199999998</v>
      </c>
      <c r="E20" s="142">
        <f t="shared" ref="E20:E22" si="6">D20/C20*100</f>
        <v>70.809297837837832</v>
      </c>
      <c r="F20" s="153">
        <f>SUM(F21:F22)</f>
        <v>108.00559800000002</v>
      </c>
      <c r="G20" s="143"/>
    </row>
    <row r="21" spans="1:7">
      <c r="A21" s="141">
        <v>1</v>
      </c>
      <c r="B21" s="98" t="s">
        <v>269</v>
      </c>
      <c r="C21" s="142">
        <f>'Bieu bc dinh ky'!G177</f>
        <v>300</v>
      </c>
      <c r="D21" s="142">
        <f>'Bieu bc dinh ky'!J177</f>
        <v>261.99440199999998</v>
      </c>
      <c r="E21" s="142">
        <f t="shared" si="6"/>
        <v>87.331467333333322</v>
      </c>
      <c r="F21" s="142">
        <f t="shared" ref="F21:F22" si="7">C21-D21</f>
        <v>38.00559800000002</v>
      </c>
      <c r="G21" s="143"/>
    </row>
    <row r="22" spans="1:7">
      <c r="A22" s="141">
        <v>2</v>
      </c>
      <c r="B22" s="98" t="s">
        <v>276</v>
      </c>
      <c r="C22" s="142">
        <f>'Bieu bc dinh ky'!G184</f>
        <v>70</v>
      </c>
      <c r="D22" s="142">
        <f>'Bieu bc dinh ky'!J184</f>
        <v>0</v>
      </c>
      <c r="E22" s="142">
        <f t="shared" si="6"/>
        <v>0</v>
      </c>
      <c r="F22" s="142">
        <f t="shared" si="7"/>
        <v>70</v>
      </c>
      <c r="G22" s="143"/>
    </row>
    <row r="23" spans="1:7">
      <c r="A23" s="170"/>
      <c r="B23" s="170"/>
      <c r="C23" s="170"/>
      <c r="D23" s="170"/>
      <c r="E23" s="170"/>
      <c r="F23" s="170"/>
      <c r="G23" s="170"/>
    </row>
  </sheetData>
  <mergeCells count="2">
    <mergeCell ref="A1:G1"/>
    <mergeCell ref="F2:G2"/>
  </mergeCells>
  <printOptions horizontalCentered="1"/>
  <pageMargins left="0.5" right="0.5" top="0.5" bottom="0.5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BC cam ket</vt:lpstr>
      <vt:lpstr>TH</vt:lpstr>
      <vt:lpstr>Bieu bc dinh ky</vt:lpstr>
      <vt:lpstr>1.BQL</vt:lpstr>
      <vt:lpstr>2. UBND Thị trấn</vt:lpstr>
      <vt:lpstr>3.UBND xã Bum Nưa</vt:lpstr>
      <vt:lpstr>4.UBND xã Vàng San</vt:lpstr>
      <vt:lpstr>5.UBND xã Can Hồ</vt:lpstr>
      <vt:lpstr>6.UBND xã Pa Vê Sủ</vt:lpstr>
      <vt:lpstr>6.UBND xã Bum Tở</vt:lpstr>
      <vt:lpstr>7.UBND xã Mường Tè</vt:lpstr>
      <vt:lpstr>8.UBND xã Pa Ủ</vt:lpstr>
      <vt:lpstr>9.UBND xã Tá Bạ</vt:lpstr>
      <vt:lpstr>10.UBND xã Ka Lăng</vt:lpstr>
      <vt:lpstr>11.UBND xã Thu Lũm</vt:lpstr>
      <vt:lpstr>12.UBND xã Nậm Khao</vt:lpstr>
      <vt:lpstr>12.UBND xã Tà Tổng</vt:lpstr>
      <vt:lpstr>13.UBND xã Mù Cả</vt:lpstr>
      <vt:lpstr>'BC cam ket'!Print_Area</vt:lpstr>
      <vt:lpstr>'Bieu bc dinh ky'!Print_Area</vt:lpstr>
      <vt:lpstr>'1.BQL'!Print_Titles</vt:lpstr>
      <vt:lpstr>'10.UBND xã Ka Lăng'!Print_Titles</vt:lpstr>
      <vt:lpstr>'11.UBND xã Thu Lũm'!Print_Titles</vt:lpstr>
      <vt:lpstr>'12.UBND xã Nậm Khao'!Print_Titles</vt:lpstr>
      <vt:lpstr>'12.UBND xã Tà Tổng'!Print_Titles</vt:lpstr>
      <vt:lpstr>'13.UBND xã Mù Cả'!Print_Titles</vt:lpstr>
      <vt:lpstr>'2. UBND Thị trấn'!Print_Titles</vt:lpstr>
      <vt:lpstr>'3.UBND xã Bum Nưa'!Print_Titles</vt:lpstr>
      <vt:lpstr>'4.UBND xã Vàng San'!Print_Titles</vt:lpstr>
      <vt:lpstr>'5.UBND xã Can Hồ'!Print_Titles</vt:lpstr>
      <vt:lpstr>'6.UBND xã Bum Tở'!Print_Titles</vt:lpstr>
      <vt:lpstr>'6.UBND xã Pa Vê Sủ'!Print_Titles</vt:lpstr>
      <vt:lpstr>'7.UBND xã Mường Tè'!Print_Titles</vt:lpstr>
      <vt:lpstr>'8.UBND xã Pa Ủ'!Print_Titles</vt:lpstr>
      <vt:lpstr>'9.UBND xã Tá Bạ'!Print_Titles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2024-04-11T07:38:15Z</dcterms:modified>
</cp:coreProperties>
</file>