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8235" firstSheet="1" activeTab="1"/>
  </bookViews>
  <sheets>
    <sheet name="foxz" sheetId="3" state="veryHidden" r:id="rId1"/>
    <sheet name="PBT6" sheetId="1" r:id="rId2"/>
    <sheet name="Điều chỉnh" sheetId="2" r:id="rId3"/>
    <sheet name="NSTW MTQG" sheetId="4" r:id="rId4"/>
  </sheets>
  <definedNames>
    <definedName name="_xlnm.Print_Area" localSheetId="2">'Điều chỉnh'!$A$1:$G$47</definedName>
    <definedName name="_xlnm.Print_Area" localSheetId="3">'NSTW MTQG'!$A$1:$T$17</definedName>
    <definedName name="_xlnm.Print_Area" localSheetId="1">'PBT6'!$A$1:$F$143</definedName>
    <definedName name="_xlnm.Print_Titles" localSheetId="2">'Điều chỉnh'!$5:$7</definedName>
    <definedName name="_xlnm.Print_Titles" localSheetId="1">'PBT6'!$5:$7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4" l="1"/>
  <c r="O16" i="4"/>
  <c r="N16" i="4"/>
  <c r="M16" i="4"/>
  <c r="M15" i="4" s="1"/>
  <c r="M14" i="4" s="1"/>
  <c r="M13" i="4" s="1"/>
  <c r="L16" i="4"/>
  <c r="K16" i="4"/>
  <c r="J16" i="4"/>
  <c r="P15" i="4"/>
  <c r="P14" i="4" s="1"/>
  <c r="P13" i="4" s="1"/>
  <c r="O15" i="4"/>
  <c r="N15" i="4"/>
  <c r="L15" i="4"/>
  <c r="L14" i="4" s="1"/>
  <c r="L13" i="4" s="1"/>
  <c r="K15" i="4"/>
  <c r="J15" i="4"/>
  <c r="O14" i="4"/>
  <c r="O13" i="4" s="1"/>
  <c r="N14" i="4"/>
  <c r="K14" i="4"/>
  <c r="K13" i="4" s="1"/>
  <c r="K9" i="4" s="1"/>
  <c r="J14" i="4"/>
  <c r="N13" i="4"/>
  <c r="N9" i="4" s="1"/>
  <c r="J13" i="4"/>
  <c r="J9" i="4" s="1"/>
  <c r="P11" i="4"/>
  <c r="O11" i="4"/>
  <c r="O10" i="4" s="1"/>
  <c r="O9" i="4" s="1"/>
  <c r="N11" i="4"/>
  <c r="M11" i="4"/>
  <c r="M10" i="4" s="1"/>
  <c r="M9" i="4" s="1"/>
  <c r="L11" i="4"/>
  <c r="K11" i="4"/>
  <c r="J11" i="4"/>
  <c r="P10" i="4"/>
  <c r="P9" i="4" s="1"/>
  <c r="N10" i="4"/>
  <c r="L10" i="4"/>
  <c r="L9" i="4" s="1"/>
  <c r="K10" i="4"/>
  <c r="J10" i="4"/>
  <c r="N9" i="1" l="1"/>
  <c r="C143" i="1"/>
  <c r="C141" i="1"/>
  <c r="C140" i="1"/>
  <c r="C139" i="1"/>
  <c r="C138" i="1"/>
  <c r="C137" i="1"/>
  <c r="C136" i="1"/>
  <c r="C135" i="1"/>
  <c r="C134" i="1"/>
  <c r="C133" i="1"/>
  <c r="C132" i="1"/>
  <c r="C131" i="1"/>
  <c r="C130" i="1"/>
  <c r="C129" i="1"/>
  <c r="C128" i="1"/>
  <c r="C126" i="1"/>
  <c r="C125" i="1"/>
  <c r="C122" i="1"/>
  <c r="C121" i="1"/>
  <c r="C120" i="1"/>
  <c r="C119" i="1"/>
  <c r="C118" i="1"/>
  <c r="C117" i="1"/>
  <c r="C116" i="1"/>
  <c r="C115" i="1"/>
  <c r="C114" i="1"/>
  <c r="C113" i="1"/>
  <c r="C112" i="1"/>
  <c r="C111" i="1"/>
  <c r="C110" i="1"/>
  <c r="C109" i="1"/>
  <c r="C107" i="1"/>
  <c r="C105" i="1"/>
  <c r="C104" i="1"/>
  <c r="C103" i="1"/>
  <c r="C102" i="1"/>
  <c r="C101" i="1"/>
  <c r="C100" i="1"/>
  <c r="C99" i="1"/>
  <c r="C98" i="1"/>
  <c r="C97" i="1"/>
  <c r="C96" i="1"/>
  <c r="C94" i="1"/>
  <c r="C93" i="1"/>
  <c r="C92" i="1"/>
  <c r="C91" i="1"/>
  <c r="C90" i="1"/>
  <c r="C89" i="1"/>
  <c r="C88" i="1"/>
  <c r="C87" i="1"/>
  <c r="C86" i="1"/>
  <c r="C85" i="1"/>
  <c r="C84" i="1"/>
  <c r="C83" i="1"/>
  <c r="C81" i="1"/>
  <c r="C80" i="1"/>
  <c r="C79" i="1"/>
  <c r="C78" i="1"/>
  <c r="C77" i="1"/>
  <c r="C76" i="1"/>
  <c r="C75" i="1"/>
  <c r="C74" i="1"/>
  <c r="C73" i="1"/>
  <c r="C72" i="1"/>
  <c r="C71" i="1"/>
  <c r="C70" i="1"/>
  <c r="C69" i="1"/>
  <c r="C68" i="1"/>
  <c r="C67" i="1"/>
  <c r="C66" i="1"/>
  <c r="C65" i="1"/>
  <c r="C64" i="1"/>
  <c r="C63" i="1"/>
  <c r="C62" i="1"/>
  <c r="C60" i="1"/>
  <c r="C59" i="1"/>
  <c r="C58" i="1"/>
  <c r="C57" i="1"/>
  <c r="C56" i="1"/>
  <c r="C55" i="1"/>
  <c r="C54" i="1"/>
  <c r="C53" i="1"/>
  <c r="C52" i="1"/>
  <c r="C51" i="1"/>
  <c r="C50" i="1"/>
  <c r="C49" i="1"/>
  <c r="C48" i="1"/>
  <c r="C47" i="1"/>
  <c r="C46" i="1"/>
  <c r="C45" i="1"/>
  <c r="C44" i="1"/>
  <c r="C43" i="1"/>
  <c r="C42" i="1"/>
  <c r="C41" i="1"/>
  <c r="C40" i="1"/>
  <c r="C39" i="1"/>
  <c r="C38" i="1"/>
  <c r="C37" i="1"/>
  <c r="C35" i="1"/>
  <c r="C34" i="1"/>
  <c r="C33" i="1"/>
  <c r="C32" i="1"/>
  <c r="C31" i="1"/>
  <c r="C30" i="1"/>
  <c r="C29" i="1"/>
  <c r="C28" i="1"/>
  <c r="C27" i="1"/>
  <c r="C26" i="1"/>
  <c r="C23" i="1"/>
  <c r="C21" i="1"/>
  <c r="C20" i="1"/>
  <c r="C18" i="1"/>
  <c r="C16" i="1"/>
  <c r="C15" i="1"/>
  <c r="C14" i="1"/>
  <c r="C13" i="1"/>
  <c r="C12" i="1"/>
  <c r="C11" i="1"/>
  <c r="C10" i="1"/>
  <c r="E142" i="1"/>
  <c r="C142" i="1" s="1"/>
  <c r="D142" i="1"/>
  <c r="A3" i="2" l="1"/>
  <c r="D38" i="2"/>
  <c r="E38" i="2"/>
  <c r="C38" i="2"/>
  <c r="E127" i="1"/>
  <c r="D127" i="1"/>
  <c r="C127" i="1" s="1"/>
  <c r="F47" i="2"/>
  <c r="C46" i="2"/>
  <c r="F46" i="2" s="1"/>
  <c r="C45" i="2"/>
  <c r="F45" i="2" s="1"/>
  <c r="C44" i="2"/>
  <c r="F44" i="2" s="1"/>
  <c r="C43" i="2"/>
  <c r="F43" i="2" s="1"/>
  <c r="C42" i="2"/>
  <c r="F42" i="2" s="1"/>
  <c r="E41" i="2"/>
  <c r="D41" i="2"/>
  <c r="C41" i="2"/>
  <c r="F41" i="2" l="1"/>
  <c r="D124" i="1"/>
  <c r="E124" i="1"/>
  <c r="E123" i="1" s="1"/>
  <c r="D123" i="1" l="1"/>
  <c r="C123" i="1" s="1"/>
  <c r="C124" i="1"/>
  <c r="D106" i="1"/>
  <c r="E108" i="1"/>
  <c r="E95" i="1"/>
  <c r="D82" i="1"/>
  <c r="E82" i="1"/>
  <c r="D61" i="1"/>
  <c r="E36" i="1"/>
  <c r="D18" i="2"/>
  <c r="E18" i="2"/>
  <c r="C18" i="2"/>
  <c r="D26" i="2"/>
  <c r="E26" i="2"/>
  <c r="C26" i="2"/>
  <c r="F40" i="2"/>
  <c r="F39" i="2"/>
  <c r="F38" i="2" s="1"/>
  <c r="F37" i="2"/>
  <c r="F36" i="2"/>
  <c r="F35" i="2"/>
  <c r="F34" i="2"/>
  <c r="F33" i="2"/>
  <c r="F32" i="2"/>
  <c r="F31" i="2" s="1"/>
  <c r="E31" i="2"/>
  <c r="D31" i="2"/>
  <c r="C31" i="2"/>
  <c r="D36" i="1"/>
  <c r="D108" i="1"/>
  <c r="C108" i="1" s="1"/>
  <c r="E106" i="1"/>
  <c r="D95" i="1"/>
  <c r="C36" i="1" l="1"/>
  <c r="C106" i="1"/>
  <c r="C95" i="1"/>
  <c r="C82" i="1"/>
  <c r="D25" i="1"/>
  <c r="C25" i="1" s="1"/>
  <c r="F28" i="2" l="1"/>
  <c r="F29" i="2"/>
  <c r="F30" i="2"/>
  <c r="F24" i="2"/>
  <c r="F25" i="2"/>
  <c r="F23" i="2"/>
  <c r="F20" i="2"/>
  <c r="F27" i="2"/>
  <c r="F26" i="2" s="1"/>
  <c r="F22" i="2"/>
  <c r="F17" i="2" l="1"/>
  <c r="F16" i="2"/>
  <c r="F15" i="2"/>
  <c r="E14" i="2"/>
  <c r="D14" i="2"/>
  <c r="C14" i="2"/>
  <c r="F21" i="2"/>
  <c r="F19" i="2"/>
  <c r="F18" i="2" s="1"/>
  <c r="C9" i="2"/>
  <c r="C8" i="2" s="1"/>
  <c r="F13" i="2"/>
  <c r="F11" i="2"/>
  <c r="F10" i="2"/>
  <c r="E61" i="1"/>
  <c r="C61" i="1" s="1"/>
  <c r="M64" i="1"/>
  <c r="F14" i="2" l="1"/>
  <c r="E9" i="2"/>
  <c r="E8" i="2" s="1"/>
  <c r="D9" i="2"/>
  <c r="D8" i="2" s="1"/>
  <c r="N9" i="2" l="1"/>
  <c r="E22" i="1" l="1"/>
  <c r="D24" i="1"/>
  <c r="D22" i="1" l="1"/>
  <c r="C24" i="1"/>
  <c r="E19" i="1"/>
  <c r="D19" i="1"/>
  <c r="C19" i="1" s="1"/>
  <c r="E17" i="1"/>
  <c r="D17" i="1"/>
  <c r="C17" i="1" s="1"/>
  <c r="E9" i="1"/>
  <c r="E8" i="1" s="1"/>
  <c r="D9" i="1"/>
  <c r="D8" i="1" l="1"/>
  <c r="C8" i="1" s="1"/>
  <c r="C9" i="1"/>
  <c r="M36" i="1"/>
  <c r="C22" i="1"/>
  <c r="F12" i="2"/>
  <c r="F9" i="2" s="1"/>
  <c r="F8" i="2" s="1"/>
  <c r="M8" i="1" l="1"/>
</calcChain>
</file>

<file path=xl/sharedStrings.xml><?xml version="1.0" encoding="utf-8"?>
<sst xmlns="http://schemas.openxmlformats.org/spreadsheetml/2006/main" count="412" uniqueCount="181">
  <si>
    <t>ĐVT: Triệu đồng</t>
  </si>
  <si>
    <t>STT</t>
  </si>
  <si>
    <t xml:space="preserve">Nội dung </t>
  </si>
  <si>
    <t xml:space="preserve">Ghi chú </t>
  </si>
  <si>
    <t>5=6+7+8</t>
  </si>
  <si>
    <t>Kinh phí thực hiện chính sách đối với học sinh, sinh viên khuyết tật thuộc hộ nghèo và hộ cận nghèo theo Thông tư liên tịch số 42/2013/TTLT-BGDĐT-BLĐTBXH-BTC  ngày 31/12/2013</t>
  </si>
  <si>
    <t>I</t>
  </si>
  <si>
    <t>Trường PTDTBT Tiểu học Pa Ủ</t>
  </si>
  <si>
    <t>Trường PTDTBT Tiểu học và THCS Tà Tổng ( Bậc Tiểu học)</t>
  </si>
  <si>
    <t>Trường Tiểu học Nguyễn Hữu Thọ</t>
  </si>
  <si>
    <t>Trường PTDTBT Tiểu học và THCS Bum Tở ( Bậc Tiểu học)</t>
  </si>
  <si>
    <t>Trường PTDTBT THCS Thu Lũm</t>
  </si>
  <si>
    <t>II</t>
  </si>
  <si>
    <t>Kp cho giáo viên dạy học sinh khuyết tật theo NĐ 28/2012/NĐ-CP</t>
  </si>
  <si>
    <t>Trường Tiểu học Thị trấn Mường Tè</t>
  </si>
  <si>
    <t>Trường PTDTBT Tiểu học và THCS Bum Tở ( Bậc THCS)</t>
  </si>
  <si>
    <t xml:space="preserve"> Kinh phí thực hiện Nghị định 81/2021/NĐ-CP ngày 27/8/2021 của Chính Phủ (trong đó: Miễn giảm học phí 0trđ)</t>
  </si>
  <si>
    <t>Trường THCS Thị trấn Mường Tè</t>
  </si>
  <si>
    <t>Trường PTDTBT Tiểu học và THCS Bum Nưa ( Bậc THCS)</t>
  </si>
  <si>
    <t>BIỂU PHÂN BỔ, BỔ SUNG KINH PHÍ THỰC HIỆN CÁC CHẾ ĐỘ CHÍNH SÁCH  VÀ NHIỆM VỤ PHÁT SINH</t>
  </si>
  <si>
    <t>Trong đó</t>
  </si>
  <si>
    <t>Tổng cộng</t>
  </si>
  <si>
    <t>Tỉnh bổ sung có mục tiêu cho NS huyện</t>
  </si>
  <si>
    <t>Từ nguồn chi thường xuyên còn lại chưa phân bổ năm 2025</t>
  </si>
  <si>
    <t>Trường PTDTBT Tiểu học và THCS Nậm Ngà ( Bậc Tiểu học)</t>
  </si>
  <si>
    <t>Trường PTDTBT Tiểu học và THCS Nậm Ngà ( Bậc THCS)</t>
  </si>
  <si>
    <t>-</t>
  </si>
  <si>
    <t>Trường PTDTBT Tiểu học và THCS Tà Tổng ( Bậc THCS)</t>
  </si>
  <si>
    <t>Trường Mầm non Tà Tổng</t>
  </si>
  <si>
    <t>Trường Mầm non Pa Ủ</t>
  </si>
  <si>
    <t>Trường PTDTBT THCS Pa Ủ</t>
  </si>
  <si>
    <t>Trường Mầm non xã Mù Cả</t>
  </si>
  <si>
    <t>Trường PTDTBT Tiểu học và THCS Vàng San ( Bậc THCS)</t>
  </si>
  <si>
    <t>Trường PTDTBT Tiểu học và THCS Can Hồ ( Bậc THCS)</t>
  </si>
  <si>
    <t>Trường Mầm non Pa Vệ Sủ</t>
  </si>
  <si>
    <t>Trường Mầm non Bum Tở</t>
  </si>
  <si>
    <t>III</t>
  </si>
  <si>
    <t>IV</t>
  </si>
  <si>
    <t>V</t>
  </si>
  <si>
    <t xml:space="preserve">Kinh phí trợ cấp một lần chuyển công tác ra khỏi vùng có điều kiện KTXH đặc biệt khó khăn theo 76/2019/NĐ-CP, ngày 08/10/2019 của Chính phủ </t>
  </si>
  <si>
    <t xml:space="preserve">Kinh phí trợ cấp lần đầu theo 76/2019/NĐ-CP, ngày 08/10/2019 của Chính phủ </t>
  </si>
  <si>
    <t>Trường Mầm non xã Nậm Khao</t>
  </si>
  <si>
    <t>Trường PTDTBT THCS Pa Vệ Sủ</t>
  </si>
  <si>
    <t>Trường PTDTBT Tiểu học Ka Lăng</t>
  </si>
  <si>
    <t>Trường PTDTBT THCS Ka Lăng</t>
  </si>
  <si>
    <t>Trường Mầm non xã Ka Lăng</t>
  </si>
  <si>
    <t>Trường PTDTBT Tiểu học và THCS Bum Tở</t>
  </si>
  <si>
    <t>Trường Mầm non xã Thu Lũm</t>
  </si>
  <si>
    <t>Trường PTDTBT Tiểu học và THCS Nậm Khao ( Bậc THCS)</t>
  </si>
  <si>
    <t>Trường PTDTBT Tiểu học và THCS Nậm Khao( Bậc THCS)</t>
  </si>
  <si>
    <t>VI</t>
  </si>
  <si>
    <t>Trường PTDTBT THCS Mù Cả</t>
  </si>
  <si>
    <t>Trường PTDTBT Tiểu học và THCS Tá Bạ ( Bậc Tiểu học)</t>
  </si>
  <si>
    <t>Trường PTDTBT Tiểu học và THCS Tá Bạ ( Bậc THCS)</t>
  </si>
  <si>
    <t>Trường PTDTBT Tiểu học Mù Cả</t>
  </si>
  <si>
    <t>Trường  Tiểu học Nguyễn Hữu Thọ</t>
  </si>
  <si>
    <t>Trường PTDTBT Tiểu học Pa Vệ Sủ</t>
  </si>
  <si>
    <t>Trường PTDTBT Tiểu học Thu Lũm</t>
  </si>
  <si>
    <t>Trường  Tiểu học Thị trấn Mường Tè</t>
  </si>
  <si>
    <t>Trường PTDTBT Tiểu học và THCS Vàng San ( Bậc Tiểu học)</t>
  </si>
  <si>
    <t>BIỂU TỔNG HỢP ĐIỀU CHỈNH DỰ TOÁN CHI NGÂN SÁCH NĂM 2025</t>
  </si>
  <si>
    <t>Dự toán đã giao tại Quyết định 4098/QĐ-UBND</t>
  </si>
  <si>
    <t>Số liệu sau điều chỉnh</t>
  </si>
  <si>
    <t>Số điều chỉnh</t>
  </si>
  <si>
    <t>Giảm</t>
  </si>
  <si>
    <t>Tăng</t>
  </si>
  <si>
    <t>Kinh phí thực hiện Nghị định 66/2025/NĐ-CP, ngày 12/3/2025 của Chính phủ ( Thay thế Nghị định 116)</t>
  </si>
  <si>
    <t>Trường PTDTBT Tiểu học và THCS Can Hồ ( Bậc Tiểu học)</t>
  </si>
  <si>
    <t>Trường PTDTBT Tiểu học và THCS Pa Ủ</t>
  </si>
  <si>
    <t>Kinh phí thực hiện Nghị định 66/2025/NĐ-CP, ngày 12/3/2025 của Chính phủ ( Thay thế Nghị quyết 11)</t>
  </si>
  <si>
    <t>Trường Mầm non xã Bum Nưa</t>
  </si>
  <si>
    <t>Trường Mầm non xã Tà Tổng</t>
  </si>
  <si>
    <t>Trường Mầm non Thị Trấn Mường Tè</t>
  </si>
  <si>
    <t>Trường Mầm non Thị trấn Mường Tè</t>
  </si>
  <si>
    <t>Trường Mầm non Vàng San</t>
  </si>
  <si>
    <t>Trường Mầm non Tá Bạ</t>
  </si>
  <si>
    <t>Trường Mầm non Mùa Cả</t>
  </si>
  <si>
    <t>Trường Mầm non xã Mường Tè</t>
  </si>
  <si>
    <t>Trường Mầm non xã Can Hồ</t>
  </si>
  <si>
    <t>Trường Mầm non Bum Nưa</t>
  </si>
  <si>
    <t>Trường PTDTBT Tiểu học và THCS Bum Nưa ( Bậc Tiểu học)</t>
  </si>
  <si>
    <t>Kinh phí thực hiện Nghị định 116/2016/NĐ-CP  Chính phủ ( Kinh phí thực hiện Nghị định 66/2025/NĐ-CP, ngày 12/3/2025 của Chính phủ thay thế NĐ 116/2016/NĐ-CP)</t>
  </si>
  <si>
    <t>Kp bồi dưỡng  học sinh giỏi theo NQ 41/2024</t>
  </si>
  <si>
    <t>Trường THCS Thị trấn</t>
  </si>
  <si>
    <t>Trường PTDTBT THCS Bum Nưa</t>
  </si>
  <si>
    <t>Nghị định 66/2025 có hiệu lực từ ngày 01/5/2025; QĐ phê duyệt danh sách hưởng chế độ số 1002/QĐ-UBND, ngày 18/5/2025 của UBND huyện</t>
  </si>
  <si>
    <t xml:space="preserve">Chính sách hỗ trợ trẻ em 24-36 tháng tuổi theo Nghị quyết số 11/2020/NQ-HĐND ngày 10/7/2020 </t>
  </si>
  <si>
    <t>UBND xã Ka Lăng</t>
  </si>
  <si>
    <t>UBND xã Can Hồ</t>
  </si>
  <si>
    <t>UBND xã Mù Cả</t>
  </si>
  <si>
    <t>UBND xã Nậm Khao</t>
  </si>
  <si>
    <t>UBND xã Pa Ủ</t>
  </si>
  <si>
    <t>UBND xã Pa Vệ Sủ</t>
  </si>
  <si>
    <t>UBND xã Tá Bạ</t>
  </si>
  <si>
    <t>UBND xã Tà Tổng</t>
  </si>
  <si>
    <t>UBND xã Thu Lũm</t>
  </si>
  <si>
    <t>Kinh phí quà tặng chúc thọ, mừng thọ người cao tuổi trên địa bàn tỉnh theo Nghị quyết số 08/2019/NQ-HĐND ngày 23/7/2019 của HĐND tỉnh</t>
  </si>
  <si>
    <t>Thị trấn Mường Tè</t>
  </si>
  <si>
    <t>Kinh phí hỗ trợ tiền đóng BHXH tự nguyện, BHYT cho người tham gia Tổ bảo vệ an ninh, trật tự ở cơ sở theo Nghị quyết số 21/2024/NQ-HĐND ngày 17/7/2024 của HĐND tỉnh</t>
  </si>
  <si>
    <t>Kinh phí thực hiện chính sách đối với người cai nghiện ma túy; người được giao nhiệm vụ hỗ trợ các đối tượng cai nghiện tự nguyện tại gia đình, công đồng và quản lý sau cai nghiện ma túy theo Nghị quyết số 68/2023/NQ-HĐND ngày 08/12/2023 của Hội đồng nhân dân tỉnh</t>
  </si>
  <si>
    <t>Kinh phí thực hiện chương trình xóa nhà tạm, nhà dột nát cho hộ nghèo, hộ cận nghèo</t>
  </si>
  <si>
    <t>Dự toán đã giao tại Quyết định 880/QĐ-UBND</t>
  </si>
  <si>
    <t>VII</t>
  </si>
  <si>
    <t>TỔNG CỘNG</t>
  </si>
  <si>
    <t>Xã Bum Nưa</t>
  </si>
  <si>
    <t>Xã Bum Tở</t>
  </si>
  <si>
    <t>Xã Ka Lăng</t>
  </si>
  <si>
    <t>Xã Mù Cả</t>
  </si>
  <si>
    <t>Xã Nậm Khao</t>
  </si>
  <si>
    <t>Xã Pa Ủ</t>
  </si>
  <si>
    <t>Xã Pa Vệ Sủ</t>
  </si>
  <si>
    <t>Xã Tà Tổng</t>
  </si>
  <si>
    <t>Xã Vàng San</t>
  </si>
  <si>
    <t>Xã Can Hồ</t>
  </si>
  <si>
    <t>Xã Mường Tè</t>
  </si>
  <si>
    <t>Xã Tá Bạ</t>
  </si>
  <si>
    <t>Xã Thu Lũm</t>
  </si>
  <si>
    <t>Phòng Giáo dục và Đào tạo</t>
  </si>
  <si>
    <t>+</t>
  </si>
  <si>
    <t>Sửa chữa nhà lớp học và các HMPT trường Mầm non xã Mù Cả, huyện Mường Tè</t>
  </si>
  <si>
    <t>Sửa chữa nhà lớp học, nhà bán trú và các hạng mục phụ trợ trường PTDTBT TH và THCS Vàng San, huyện Mường Tè</t>
  </si>
  <si>
    <t>Biểu số 01</t>
  </si>
  <si>
    <t>Biểu số 02</t>
  </si>
  <si>
    <t>Chương trình mục tiêu quốc gia giảm nghèo bền vững 2025
Dự án 5 - Hỗ trợ nhà ở cho hộ nghèo, hộ cận nghèo</t>
  </si>
  <si>
    <t>Ka Lăng</t>
  </si>
  <si>
    <t>Pa Ủ</t>
  </si>
  <si>
    <t>Pa Vệ Sủ</t>
  </si>
  <si>
    <t>Tá Bạ</t>
  </si>
  <si>
    <t>Thu Lũm</t>
  </si>
  <si>
    <t>Vàng San</t>
  </si>
  <si>
    <t>( Kèm theo Nghị quyết số     /NQ-HĐND, ngày       /6/2025 của Hội đồng nhân dân huyện Mường Tè)</t>
  </si>
  <si>
    <t>Sự nghiệp giáo dục  và Đào tạo</t>
  </si>
  <si>
    <t xml:space="preserve">Kinh phí vận chuyển xi măng hỗ trợ xóa nhà tạm, nhà dột nát cho các xã, thị trấn </t>
  </si>
  <si>
    <t>Văn phòng UBND huyện</t>
  </si>
  <si>
    <t>CHI TIẾT KẾ HOẠCH ĐẦU TƯ VỐN NGÂN SÁCH TRUNG ƯƠNG NĂM 2025
 THỰC HIỆN CÁC CHƯƠNG TRÌNH MỤC TIÊU QUỐC GIA</t>
  </si>
  <si>
    <t>(Kèm theo  Tờ trình số       /TTr-TCKH, ngày       /6/2025 của Phòng Tài chính - Kế hoạch huyện Mường Tè)</t>
  </si>
  <si>
    <t>Danh mục dự án</t>
  </si>
  <si>
    <t>Địa điểm XD</t>
  </si>
  <si>
    <t>Địa điểm mở tài khoản của dự án (chi tiết đến  huyện, thành phố)</t>
  </si>
  <si>
    <t>Mã số dự án đầu tư</t>
  </si>
  <si>
    <t>Mã ngành kinh tế (loại khoản)</t>
  </si>
  <si>
    <t>Năng lực thiết kế</t>
  </si>
  <si>
    <t>Thời gian KC-HT</t>
  </si>
  <si>
    <t>Quyết định đầu tư ban đầu hoặc Quyết định đầu tư điều chỉnh của cấp có thẩm quyền</t>
  </si>
  <si>
    <t>Kế hoạch vốn đầu tư trung hạn giai đoạn 2021-2025</t>
  </si>
  <si>
    <t>Lũy kế vốn đã bố trí từ khởi công</t>
  </si>
  <si>
    <t>Kế hoạch 2025</t>
  </si>
  <si>
    <t>Chủ đầu tư</t>
  </si>
  <si>
    <t>Ghi chú</t>
  </si>
  <si>
    <t>Số quyết định; ngày, tháng, năm ban hành</t>
  </si>
  <si>
    <t xml:space="preserve">TMĐT </t>
  </si>
  <si>
    <t>Tổng số</t>
  </si>
  <si>
    <t>Trong đó: NSTW</t>
  </si>
  <si>
    <t xml:space="preserve">Tổng số </t>
  </si>
  <si>
    <t>Trong đó:</t>
  </si>
  <si>
    <t>Thu hồi vốn đã ứng trước</t>
  </si>
  <si>
    <t>Trả nợ đọng xây dựng cơ bản</t>
  </si>
  <si>
    <t>TỔNG SỐ</t>
  </si>
  <si>
    <t>A</t>
  </si>
  <si>
    <t>Chương trình MTQG Xây dựng nông thôn mới</t>
  </si>
  <si>
    <t xml:space="preserve">Các dự án khởi công mới 2025 </t>
  </si>
  <si>
    <t>Nâng cấp đường giao thông trục bản, nội bản Nà Hẻ, xã Bum Nưa</t>
  </si>
  <si>
    <t>Phòng giao dịch số 14 - KBNN Khu vực IX</t>
  </si>
  <si>
    <t>280-292</t>
  </si>
  <si>
    <t>UBND xã Bum Nưa</t>
  </si>
  <si>
    <t>B</t>
  </si>
  <si>
    <t>Chương trình MTQG Giảm nghèo bền vững</t>
  </si>
  <si>
    <t>Dự án 1: Hỗ trợ đầu tư cơ sở hạ tầng KTXH tại các huyện nghèo</t>
  </si>
  <si>
    <t>a</t>
  </si>
  <si>
    <t>Tiểu dự án 1: Hỗ trợ đầu tư cơ sở hạ tầng KTXH tại các huyện nghèo</t>
  </si>
  <si>
    <t>Các dự án chuyển tiếp</t>
  </si>
  <si>
    <t>Cấp điện nông thôn từ điện lưới quốc gia bản (A Chè, Suối Voi, Nậm Phìn, Cờ Lò) thuộc các xã, huyện Mường Tè</t>
  </si>
  <si>
    <t>Huyện Mường Tè</t>
  </si>
  <si>
    <t>280-302</t>
  </si>
  <si>
    <t>290 hộ</t>
  </si>
  <si>
    <t>2022-2025</t>
  </si>
  <si>
    <t>Ban QL công trình dự án phát triển KT-XH huyện Mường Tè</t>
  </si>
  <si>
    <t>Bổ sung ngân sách huyện</t>
  </si>
  <si>
    <t>Biểu số 03</t>
  </si>
  <si>
    <t>1683-05/8/2022; 387-07/10/2022;
2617-12/08/2024</t>
  </si>
  <si>
    <t>109-06/5/2025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</si>
</sst>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_);_(* \(#,##0.00\);_(* &quot;-&quot;??_);_(@_)"/>
    <numFmt numFmtId="166" formatCode="_(* #,##0_);_(* \(#,##0\);_(* &quot;-&quot;??_);_(@_)"/>
  </numFmts>
  <fonts count="22">
    <font>
      <sz val="11"/>
      <color theme="1"/>
      <name val="Calibri"/>
      <family val="2"/>
      <scheme val="minor"/>
    </font>
    <font>
      <b/>
      <sz val="14"/>
      <name val="Times New Roman"/>
      <family val="1"/>
    </font>
    <font>
      <sz val="11"/>
      <name val="Times New Roman"/>
      <family val="1"/>
    </font>
    <font>
      <i/>
      <sz val="12"/>
      <name val="Times New Roman"/>
      <family val="1"/>
    </font>
    <font>
      <b/>
      <sz val="12"/>
      <name val="Times New Roman"/>
      <family val="1"/>
    </font>
    <font>
      <i/>
      <sz val="11"/>
      <name val="Times New Roman"/>
      <family val="1"/>
    </font>
    <font>
      <u/>
      <sz val="11"/>
      <name val="Times New Roman"/>
      <family val="1"/>
    </font>
    <font>
      <sz val="12"/>
      <name val="Times New Roman"/>
      <family val="1"/>
    </font>
    <font>
      <sz val="12"/>
      <name val=".VnTime"/>
      <family val="2"/>
    </font>
    <font>
      <b/>
      <sz val="11"/>
      <name val="Times New Roman"/>
      <family val="1"/>
    </font>
    <font>
      <sz val="11"/>
      <color rgb="FF00B050"/>
      <name val="Times New Roman"/>
      <family val="1"/>
    </font>
    <font>
      <b/>
      <sz val="11"/>
      <color rgb="FF00B050"/>
      <name val="Times New Roman"/>
      <family val="1"/>
    </font>
    <font>
      <sz val="11"/>
      <color rgb="FFFF0000"/>
      <name val="Times New Roman"/>
      <family val="1"/>
    </font>
    <font>
      <u/>
      <sz val="11"/>
      <color rgb="FFFF0000"/>
      <name val="Times New Roman"/>
      <family val="1"/>
    </font>
    <font>
      <b/>
      <sz val="12"/>
      <name val="TimesNewRomanPS-BoldMT"/>
    </font>
    <font>
      <b/>
      <i/>
      <sz val="11"/>
      <name val="Times New Roman"/>
      <family val="1"/>
    </font>
    <font>
      <sz val="10"/>
      <name val="Times New Roman"/>
      <family val="1"/>
    </font>
    <font>
      <sz val="11"/>
      <color theme="1"/>
      <name val="Calibri"/>
      <family val="2"/>
      <scheme val="minor"/>
    </font>
    <font>
      <sz val="10"/>
      <name val="Arial"/>
      <family val="2"/>
    </font>
    <font>
      <i/>
      <sz val="14"/>
      <name val="Times New Roman"/>
      <family val="1"/>
    </font>
    <font>
      <sz val="11"/>
      <color theme="1"/>
      <name val="Times New Roman"/>
      <family val="1"/>
    </font>
    <font>
      <b/>
      <i/>
      <sz val="11"/>
      <color theme="1"/>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8" fillId="0" borderId="0"/>
    <xf numFmtId="0" fontId="18" fillId="0" borderId="0"/>
    <xf numFmtId="165" fontId="17" fillId="0" borderId="0" applyFont="0" applyFill="0" applyBorder="0" applyAlignment="0" applyProtection="0"/>
    <xf numFmtId="0" fontId="18" fillId="0" borderId="0"/>
    <xf numFmtId="0" fontId="18" fillId="0" borderId="0"/>
    <xf numFmtId="0" fontId="17" fillId="0" borderId="0"/>
    <xf numFmtId="0" fontId="17" fillId="0" borderId="0"/>
    <xf numFmtId="0" fontId="17" fillId="0" borderId="0"/>
    <xf numFmtId="165" fontId="7" fillId="0" borderId="0" applyFont="0" applyFill="0" applyBorder="0" applyAlignment="0" applyProtection="0"/>
    <xf numFmtId="165" fontId="18" fillId="0" borderId="0" applyFont="0" applyFill="0" applyBorder="0" applyAlignment="0" applyProtection="0"/>
  </cellStyleXfs>
  <cellXfs count="159">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center" vertical="center" wrapText="1"/>
    </xf>
    <xf numFmtId="164" fontId="4"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wrapText="1"/>
    </xf>
    <xf numFmtId="3" fontId="4" fillId="0" borderId="1" xfId="1" applyNumberFormat="1" applyFont="1" applyBorder="1" applyAlignment="1">
      <alignment horizontal="left" vertical="center" wrapText="1"/>
    </xf>
    <xf numFmtId="0" fontId="7"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3" fontId="4" fillId="0" borderId="1" xfId="1" applyNumberFormat="1" applyFont="1" applyFill="1" applyBorder="1" applyAlignment="1">
      <alignment horizontal="left" vertical="center" wrapText="1"/>
    </xf>
    <xf numFmtId="164" fontId="4"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7" fillId="0" borderId="1" xfId="0" applyNumberFormat="1" applyFont="1" applyFill="1" applyBorder="1" applyAlignment="1">
      <alignment horizontal="right" vertical="center" wrapText="1"/>
    </xf>
    <xf numFmtId="3" fontId="7" fillId="0" borderId="1" xfId="1" applyNumberFormat="1"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164" fontId="2" fillId="0" borderId="0" xfId="0" applyNumberFormat="1" applyFont="1" applyAlignment="1">
      <alignment horizontal="center" vertical="center" wrapText="1"/>
    </xf>
    <xf numFmtId="0" fontId="4" fillId="0" borderId="0" xfId="0" applyFont="1" applyAlignment="1">
      <alignment horizontal="center"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2" fillId="2" borderId="0" xfId="0" applyNumberFormat="1" applyFont="1" applyFill="1" applyAlignment="1">
      <alignment horizontal="center" vertical="center" wrapText="1"/>
    </xf>
    <xf numFmtId="4" fontId="2" fillId="2" borderId="0" xfId="0" applyNumberFormat="1" applyFont="1" applyFill="1" applyAlignment="1">
      <alignment horizontal="center" vertical="center" wrapText="1"/>
    </xf>
    <xf numFmtId="4" fontId="2" fillId="0" borderId="0" xfId="0" applyNumberFormat="1" applyFont="1" applyAlignment="1">
      <alignment horizontal="center" vertical="center" wrapText="1"/>
    </xf>
    <xf numFmtId="164" fontId="9" fillId="2" borderId="0" xfId="0" applyNumberFormat="1" applyFont="1" applyFill="1" applyAlignment="1">
      <alignment horizontal="center" vertical="center" wrapText="1"/>
    </xf>
    <xf numFmtId="4" fontId="9" fillId="2" borderId="0" xfId="0" applyNumberFormat="1" applyFont="1" applyFill="1" applyAlignment="1">
      <alignment horizontal="center" vertical="center" wrapText="1"/>
    </xf>
    <xf numFmtId="4" fontId="9" fillId="0" borderId="0" xfId="0" applyNumberFormat="1" applyFont="1" applyAlignment="1">
      <alignment horizontal="center" vertical="center" wrapText="1"/>
    </xf>
    <xf numFmtId="0" fontId="9" fillId="0" borderId="0" xfId="0" applyFont="1" applyAlignment="1">
      <alignment horizontal="center" vertical="center" wrapText="1"/>
    </xf>
    <xf numFmtId="164"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164" fontId="6" fillId="0" borderId="0" xfId="0" applyNumberFormat="1" applyFont="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right" vertical="center" wrapText="1"/>
    </xf>
    <xf numFmtId="1" fontId="19" fillId="0" borderId="7" xfId="2" applyNumberFormat="1" applyFont="1" applyBorder="1" applyAlignment="1">
      <alignment horizontal="center" vertical="center" wrapText="1"/>
    </xf>
    <xf numFmtId="1" fontId="19" fillId="0" borderId="7" xfId="2" applyNumberFormat="1" applyFont="1" applyBorder="1" applyAlignment="1">
      <alignment horizontal="left" vertical="center" wrapText="1"/>
    </xf>
    <xf numFmtId="0" fontId="19" fillId="0" borderId="7" xfId="2" applyFont="1" applyBorder="1" applyAlignment="1">
      <alignment horizontal="center" vertical="center" wrapText="1"/>
    </xf>
    <xf numFmtId="1" fontId="19" fillId="0" borderId="7" xfId="2" applyNumberFormat="1" applyFont="1" applyBorder="1" applyAlignment="1">
      <alignment vertical="center"/>
    </xf>
    <xf numFmtId="1" fontId="19" fillId="0" borderId="7" xfId="2" applyNumberFormat="1" applyFont="1" applyBorder="1" applyAlignment="1">
      <alignment horizontal="center" vertical="center"/>
    </xf>
    <xf numFmtId="1" fontId="19" fillId="0" borderId="7" xfId="2" applyNumberFormat="1" applyFont="1" applyBorder="1" applyAlignment="1">
      <alignment horizontal="right" vertical="center" wrapText="1"/>
    </xf>
    <xf numFmtId="1" fontId="19" fillId="0" borderId="0" xfId="2" applyNumberFormat="1" applyFont="1" applyAlignment="1">
      <alignment horizontal="right" vertical="center" wrapText="1"/>
    </xf>
    <xf numFmtId="1" fontId="19" fillId="0" borderId="7" xfId="2" applyNumberFormat="1"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164" fontId="2" fillId="0" borderId="0" xfId="0" applyNumberFormat="1" applyFont="1" applyAlignment="1">
      <alignment vertical="center"/>
    </xf>
    <xf numFmtId="0" fontId="2"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164" fontId="5" fillId="0" borderId="0" xfId="0" applyNumberFormat="1" applyFont="1" applyAlignment="1">
      <alignment vertical="center"/>
    </xf>
    <xf numFmtId="0" fontId="5" fillId="0" borderId="0" xfId="0" applyFont="1" applyAlignment="1">
      <alignment vertical="center"/>
    </xf>
    <xf numFmtId="164" fontId="6" fillId="0" borderId="0" xfId="0" applyNumberFormat="1" applyFont="1" applyAlignment="1">
      <alignment vertical="center"/>
    </xf>
    <xf numFmtId="0" fontId="6" fillId="0" borderId="0" xfId="0" applyFont="1" applyAlignment="1">
      <alignment vertical="center"/>
    </xf>
    <xf numFmtId="164" fontId="10" fillId="0" borderId="0" xfId="0" applyNumberFormat="1" applyFont="1" applyAlignment="1">
      <alignment vertical="center"/>
    </xf>
    <xf numFmtId="0" fontId="10" fillId="0" borderId="0" xfId="0" applyFont="1" applyAlignment="1">
      <alignment vertical="center"/>
    </xf>
    <xf numFmtId="164" fontId="11" fillId="2" borderId="0" xfId="0" applyNumberFormat="1" applyFont="1" applyFill="1" applyAlignment="1">
      <alignment vertical="center"/>
    </xf>
    <xf numFmtId="4" fontId="11" fillId="2" borderId="0" xfId="0" applyNumberFormat="1" applyFont="1" applyFill="1" applyAlignment="1">
      <alignment vertical="center"/>
    </xf>
    <xf numFmtId="4" fontId="11" fillId="0" borderId="0" xfId="0" applyNumberFormat="1" applyFont="1" applyAlignment="1">
      <alignment vertical="center"/>
    </xf>
    <xf numFmtId="0" fontId="11" fillId="0" borderId="0" xfId="0" applyFont="1" applyAlignment="1">
      <alignment vertical="center"/>
    </xf>
    <xf numFmtId="164" fontId="10" fillId="2" borderId="0" xfId="0" applyNumberFormat="1" applyFont="1" applyFill="1" applyAlignment="1">
      <alignment vertical="center"/>
    </xf>
    <xf numFmtId="4" fontId="10" fillId="2" borderId="0" xfId="0" applyNumberFormat="1" applyFont="1" applyFill="1" applyAlignment="1">
      <alignment vertical="center"/>
    </xf>
    <xf numFmtId="4" fontId="10" fillId="0" borderId="0" xfId="0" applyNumberFormat="1" applyFont="1" applyAlignment="1">
      <alignment vertical="center"/>
    </xf>
    <xf numFmtId="164" fontId="9" fillId="2" borderId="0" xfId="0" applyNumberFormat="1" applyFont="1" applyFill="1" applyAlignment="1">
      <alignment vertical="center"/>
    </xf>
    <xf numFmtId="4" fontId="9" fillId="2" borderId="0" xfId="0" applyNumberFormat="1" applyFont="1" applyFill="1" applyAlignment="1">
      <alignment vertical="center"/>
    </xf>
    <xf numFmtId="4" fontId="9" fillId="0" borderId="0" xfId="0" applyNumberFormat="1" applyFont="1" applyAlignment="1">
      <alignment vertical="center"/>
    </xf>
    <xf numFmtId="0" fontId="9" fillId="0" borderId="0" xfId="0" applyFont="1" applyAlignment="1">
      <alignment vertical="center"/>
    </xf>
    <xf numFmtId="164" fontId="2" fillId="2" borderId="0" xfId="0" applyNumberFormat="1" applyFont="1" applyFill="1" applyAlignment="1">
      <alignment vertical="center"/>
    </xf>
    <xf numFmtId="4" fontId="2" fillId="2" borderId="0" xfId="0" applyNumberFormat="1" applyFont="1" applyFill="1" applyAlignment="1">
      <alignment vertical="center"/>
    </xf>
    <xf numFmtId="4" fontId="2" fillId="0" borderId="0" xfId="0" applyNumberFormat="1" applyFont="1" applyAlignment="1">
      <alignment vertical="center"/>
    </xf>
    <xf numFmtId="0" fontId="16" fillId="0" borderId="0" xfId="0" applyFont="1" applyFill="1" applyAlignment="1">
      <alignment vertical="center"/>
    </xf>
    <xf numFmtId="0" fontId="15" fillId="0" borderId="0" xfId="0" applyFont="1" applyFill="1" applyAlignment="1">
      <alignment horizontal="right" vertical="center"/>
    </xf>
    <xf numFmtId="0" fontId="20" fillId="0" borderId="0" xfId="0" applyFont="1"/>
    <xf numFmtId="1" fontId="9" fillId="0" borderId="1" xfId="2" quotePrefix="1"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 xfId="2" quotePrefix="1" applyNumberFormat="1" applyFont="1" applyBorder="1" applyAlignment="1">
      <alignment horizontal="center" vertical="center" wrapText="1"/>
    </xf>
    <xf numFmtId="0" fontId="9" fillId="0" borderId="1" xfId="2" quotePrefix="1" applyFont="1" applyBorder="1" applyAlignment="1">
      <alignment horizontal="center" vertical="center" wrapText="1"/>
    </xf>
    <xf numFmtId="3" fontId="9" fillId="0" borderId="1" xfId="2" quotePrefix="1" applyNumberFormat="1" applyFont="1" applyBorder="1" applyAlignment="1">
      <alignment horizontal="center" vertical="center" wrapText="1"/>
    </xf>
    <xf numFmtId="3" fontId="9" fillId="0" borderId="1" xfId="2" quotePrefix="1" applyNumberFormat="1" applyFont="1" applyBorder="1" applyAlignment="1">
      <alignment horizontal="right" vertical="center" wrapText="1"/>
    </xf>
    <xf numFmtId="3" fontId="9" fillId="0" borderId="1" xfId="2" quotePrefix="1" applyNumberFormat="1" applyFont="1" applyFill="1" applyBorder="1" applyAlignment="1">
      <alignment horizontal="right" vertical="center" wrapText="1"/>
    </xf>
    <xf numFmtId="1" fontId="9" fillId="0" borderId="1" xfId="4" applyNumberFormat="1" applyFont="1" applyBorder="1" applyAlignment="1">
      <alignment horizontal="center" vertical="center" wrapText="1"/>
    </xf>
    <xf numFmtId="0" fontId="9" fillId="0" borderId="1" xfId="2" applyFont="1" applyBorder="1" applyAlignment="1">
      <alignment horizontal="center" vertical="center" wrapText="1"/>
    </xf>
    <xf numFmtId="1" fontId="9" fillId="0" borderId="1" xfId="2" applyNumberFormat="1" applyFont="1" applyBorder="1" applyAlignment="1">
      <alignment horizontal="center" vertical="center" wrapText="1"/>
    </xf>
    <xf numFmtId="3" fontId="9" fillId="0" borderId="1" xfId="2" applyNumberFormat="1" applyFont="1" applyBorder="1" applyAlignment="1">
      <alignment horizontal="right" vertical="center" wrapText="1"/>
    </xf>
    <xf numFmtId="3" fontId="9" fillId="0" borderId="1" xfId="2" applyNumberFormat="1" applyFont="1" applyFill="1" applyBorder="1" applyAlignment="1">
      <alignment horizontal="right" vertical="center" wrapText="1"/>
    </xf>
    <xf numFmtId="0" fontId="2" fillId="0" borderId="1" xfId="2" applyFont="1" applyBorder="1" applyAlignment="1">
      <alignment horizontal="center" vertical="center" wrapText="1"/>
    </xf>
    <xf numFmtId="1" fontId="15" fillId="0" borderId="1" xfId="5" applyNumberFormat="1" applyFont="1" applyBorder="1" applyAlignment="1">
      <alignment horizontal="center" vertical="center" wrapText="1"/>
    </xf>
    <xf numFmtId="49" fontId="15" fillId="0" borderId="1" xfId="6" applyNumberFormat="1" applyFont="1" applyBorder="1" applyAlignment="1">
      <alignment horizontal="center" vertical="center" wrapText="1"/>
    </xf>
    <xf numFmtId="0" fontId="15" fillId="0" borderId="1" xfId="6" applyFont="1" applyBorder="1" applyAlignment="1">
      <alignment horizontal="center" vertical="center" wrapText="1"/>
    </xf>
    <xf numFmtId="3" fontId="15" fillId="0" borderId="1" xfId="6" applyNumberFormat="1" applyFont="1" applyBorder="1" applyAlignment="1">
      <alignment horizontal="center" vertical="center" wrapText="1"/>
    </xf>
    <xf numFmtId="3" fontId="15" fillId="0" borderId="1" xfId="5" applyNumberFormat="1" applyFont="1" applyBorder="1" applyAlignment="1">
      <alignment horizontal="center" vertical="center" wrapText="1"/>
    </xf>
    <xf numFmtId="3" fontId="15" fillId="0" borderId="1" xfId="6" applyNumberFormat="1" applyFont="1" applyBorder="1" applyAlignment="1">
      <alignment horizontal="right" vertical="center" wrapText="1"/>
    </xf>
    <xf numFmtId="3" fontId="15" fillId="0" borderId="1" xfId="6" applyNumberFormat="1" applyFont="1" applyFill="1" applyBorder="1" applyAlignment="1">
      <alignment horizontal="right" vertical="center" wrapText="1"/>
    </xf>
    <xf numFmtId="0" fontId="15" fillId="0" borderId="1" xfId="2" applyFont="1" applyBorder="1" applyAlignment="1">
      <alignment horizontal="center" vertical="center" wrapText="1"/>
    </xf>
    <xf numFmtId="0" fontId="2" fillId="0" borderId="1" xfId="6" applyFont="1" applyBorder="1" applyAlignment="1">
      <alignment horizontal="center" vertical="center"/>
    </xf>
    <xf numFmtId="0" fontId="2" fillId="0" borderId="1" xfId="0" applyFont="1" applyBorder="1" applyAlignment="1">
      <alignment horizontal="center" vertical="center" wrapText="1"/>
    </xf>
    <xf numFmtId="49" fontId="2" fillId="0" borderId="1" xfId="6" applyNumberFormat="1" applyFont="1" applyBorder="1" applyAlignment="1">
      <alignment horizontal="center" vertical="center" wrapText="1"/>
    </xf>
    <xf numFmtId="0" fontId="2" fillId="0" borderId="1" xfId="6" applyFont="1" applyBorder="1" applyAlignment="1">
      <alignment horizontal="center" vertical="center" wrapText="1"/>
    </xf>
    <xf numFmtId="3" fontId="2" fillId="0" borderId="1" xfId="5" applyNumberFormat="1" applyFont="1" applyBorder="1" applyAlignment="1">
      <alignment horizontal="center" vertical="center" wrapText="1"/>
    </xf>
    <xf numFmtId="3" fontId="2" fillId="0" borderId="1" xfId="6" applyNumberFormat="1" applyFont="1" applyBorder="1" applyAlignment="1">
      <alignment horizontal="right" vertical="center" wrapText="1"/>
    </xf>
    <xf numFmtId="3" fontId="2" fillId="0" borderId="1" xfId="3" applyNumberFormat="1" applyFont="1" applyFill="1" applyBorder="1" applyAlignment="1">
      <alignment horizontal="right" vertical="center" wrapText="1"/>
    </xf>
    <xf numFmtId="1" fontId="15" fillId="0" borderId="1" xfId="4" applyNumberFormat="1" applyFont="1" applyBorder="1" applyAlignment="1">
      <alignment horizontal="center" vertical="center" wrapText="1"/>
    </xf>
    <xf numFmtId="49" fontId="2" fillId="0" borderId="1" xfId="2" quotePrefix="1" applyNumberFormat="1" applyFont="1" applyBorder="1" applyAlignment="1">
      <alignment horizontal="center" vertical="center" wrapText="1"/>
    </xf>
    <xf numFmtId="0" fontId="2" fillId="0" borderId="1" xfId="9" applyNumberFormat="1" applyFont="1" applyFill="1" applyBorder="1" applyAlignment="1">
      <alignment horizontal="center" vertical="center" wrapText="1"/>
    </xf>
    <xf numFmtId="3" fontId="2" fillId="0" borderId="1" xfId="2" quotePrefix="1" applyNumberFormat="1" applyFont="1" applyBorder="1" applyAlignment="1">
      <alignment horizontal="center" vertical="center" wrapText="1"/>
    </xf>
    <xf numFmtId="3" fontId="2" fillId="0" borderId="1" xfId="10" quotePrefix="1" applyNumberFormat="1" applyFont="1" applyFill="1" applyBorder="1" applyAlignment="1">
      <alignment horizontal="right" vertical="center" wrapText="1"/>
    </xf>
    <xf numFmtId="3" fontId="2" fillId="0" borderId="1" xfId="10" applyNumberFormat="1" applyFont="1" applyFill="1" applyBorder="1" applyAlignment="1">
      <alignment horizontal="right" vertical="center" wrapText="1"/>
    </xf>
    <xf numFmtId="0" fontId="2" fillId="0" borderId="1" xfId="10" applyNumberFormat="1" applyFont="1" applyFill="1" applyBorder="1" applyAlignment="1">
      <alignment horizontal="center" vertical="center" wrapText="1"/>
    </xf>
    <xf numFmtId="3" fontId="9" fillId="0" borderId="1" xfId="2" quotePrefix="1"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3" fontId="15" fillId="0" borderId="1" xfId="6" applyNumberFormat="1" applyFont="1" applyFill="1" applyBorder="1" applyAlignment="1">
      <alignment horizontal="center" vertical="center" wrapText="1"/>
    </xf>
    <xf numFmtId="3" fontId="2" fillId="0" borderId="1" xfId="3" applyNumberFormat="1" applyFont="1" applyFill="1" applyBorder="1" applyAlignment="1">
      <alignment horizontal="center" vertical="center" wrapText="1"/>
    </xf>
    <xf numFmtId="49" fontId="2" fillId="0" borderId="1" xfId="2" applyNumberFormat="1" applyFont="1" applyBorder="1" applyAlignment="1">
      <alignment horizontal="justify" vertical="center" wrapText="1"/>
    </xf>
    <xf numFmtId="49" fontId="9" fillId="0" borderId="1" xfId="2" applyNumberFormat="1" applyFont="1" applyBorder="1" applyAlignment="1">
      <alignment horizontal="justify" vertical="center" wrapText="1"/>
    </xf>
    <xf numFmtId="49" fontId="15" fillId="0" borderId="1" xfId="6" applyNumberFormat="1" applyFont="1" applyBorder="1" applyAlignment="1">
      <alignment horizontal="justify" vertical="center" wrapText="1"/>
    </xf>
    <xf numFmtId="0" fontId="2" fillId="0" borderId="1" xfId="0" applyFont="1" applyBorder="1" applyAlignment="1">
      <alignment horizontal="justify" vertical="center" wrapText="1"/>
    </xf>
    <xf numFmtId="49" fontId="9" fillId="0" borderId="1" xfId="7" applyNumberFormat="1" applyFont="1" applyBorder="1" applyAlignment="1">
      <alignment horizontal="justify" vertical="center" wrapText="1"/>
    </xf>
    <xf numFmtId="49" fontId="9" fillId="0" borderId="1" xfId="8" applyNumberFormat="1" applyFont="1" applyBorder="1" applyAlignment="1">
      <alignment horizontal="justify" vertical="center" wrapText="1"/>
    </xf>
    <xf numFmtId="49" fontId="15" fillId="0" borderId="1" xfId="8" applyNumberFormat="1" applyFont="1" applyBorder="1" applyAlignment="1">
      <alignment horizontal="justify"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3"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3"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64" fontId="16" fillId="0" borderId="4"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0" borderId="4"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3" fontId="9" fillId="0" borderId="1" xfId="2" applyNumberFormat="1" applyFont="1" applyBorder="1" applyAlignment="1">
      <alignment horizontal="center" vertical="center" wrapText="1"/>
    </xf>
    <xf numFmtId="1" fontId="1" fillId="0" borderId="0" xfId="2" applyNumberFormat="1" applyFont="1" applyAlignment="1">
      <alignment horizontal="center" vertical="center" wrapText="1"/>
    </xf>
    <xf numFmtId="0" fontId="9" fillId="0" borderId="1" xfId="2" applyFont="1" applyBorder="1" applyAlignment="1">
      <alignment horizontal="center" vertical="center" wrapText="1"/>
    </xf>
    <xf numFmtId="0" fontId="21" fillId="0" borderId="0" xfId="0" applyFont="1" applyAlignment="1">
      <alignment horizontal="center"/>
    </xf>
    <xf numFmtId="1" fontId="9" fillId="0" borderId="1" xfId="2" applyNumberFormat="1" applyFont="1" applyFill="1" applyBorder="1" applyAlignment="1">
      <alignment horizontal="center" vertical="center" wrapText="1"/>
    </xf>
    <xf numFmtId="166" fontId="9" fillId="0" borderId="1" xfId="3" applyNumberFormat="1" applyFont="1" applyFill="1" applyBorder="1" applyAlignment="1">
      <alignment horizontal="center" vertical="center" wrapText="1"/>
    </xf>
    <xf numFmtId="0" fontId="19" fillId="0" borderId="0" xfId="2" applyFont="1" applyAlignment="1">
      <alignment horizontal="center" vertical="center" wrapText="1"/>
    </xf>
    <xf numFmtId="1" fontId="5" fillId="0" borderId="7" xfId="2" applyNumberFormat="1" applyFont="1" applyBorder="1" applyAlignment="1">
      <alignment horizontal="right" vertical="center"/>
    </xf>
    <xf numFmtId="1" fontId="9" fillId="0" borderId="1" xfId="2" applyNumberFormat="1" applyFont="1" applyBorder="1" applyAlignment="1">
      <alignment horizontal="center" vertical="center" wrapText="1"/>
    </xf>
  </cellXfs>
  <cellStyles count="11">
    <cellStyle name="Comma 10 2" xfId="10"/>
    <cellStyle name="Comma 2 3 4 2" xfId="3"/>
    <cellStyle name="Comma 22" xfId="5"/>
    <cellStyle name="Comma 23 4" xfId="9"/>
    <cellStyle name="Normal" xfId="0" builtinId="0"/>
    <cellStyle name="Normal 13 3" xfId="4"/>
    <cellStyle name="Normal 4 2 4 2" xfId="6"/>
    <cellStyle name="Normal 66 2 2" xfId="8"/>
    <cellStyle name="Normal 66 3" xfId="7"/>
    <cellStyle name="Normal_Bieu mau (CV )" xfId="2"/>
    <cellStyle name="Normal_Sheet1"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43"/>
  <sheetViews>
    <sheetView tabSelected="1" workbookViewId="0">
      <selection activeCell="N6" sqref="N6"/>
    </sheetView>
  </sheetViews>
  <sheetFormatPr defaultColWidth="8.7109375" defaultRowHeight="15"/>
  <cols>
    <col min="1" max="1" width="6.7109375" style="27" customWidth="1"/>
    <col min="2" max="2" width="68.85546875" style="27" customWidth="1"/>
    <col min="3" max="3" width="16" style="27" customWidth="1"/>
    <col min="4" max="4" width="15" style="27" customWidth="1"/>
    <col min="5" max="5" width="17.85546875" style="27" customWidth="1"/>
    <col min="6" max="6" width="13.85546875" style="27" customWidth="1"/>
    <col min="7" max="7" width="12.42578125" style="29" hidden="1" customWidth="1"/>
    <col min="8" max="8" width="10" style="27" hidden="1" customWidth="1"/>
    <col min="9" max="9" width="8.42578125" style="27" hidden="1" customWidth="1"/>
    <col min="10" max="10" width="11.85546875" style="27" hidden="1" customWidth="1"/>
    <col min="11" max="11" width="13" style="27" hidden="1" customWidth="1"/>
    <col min="12" max="12" width="11.28515625" style="27" hidden="1" customWidth="1"/>
    <col min="13" max="13" width="19.7109375" style="27" hidden="1" customWidth="1"/>
    <col min="14" max="14" width="29.85546875" style="27" customWidth="1"/>
    <col min="15" max="16384" width="8.7109375" style="27"/>
  </cols>
  <sheetData>
    <row r="1" spans="1:14">
      <c r="F1" s="28" t="s">
        <v>121</v>
      </c>
    </row>
    <row r="2" spans="1:14" ht="29.25" customHeight="1">
      <c r="A2" s="134" t="s">
        <v>19</v>
      </c>
      <c r="B2" s="134"/>
      <c r="C2" s="134"/>
      <c r="D2" s="134"/>
      <c r="E2" s="134"/>
      <c r="F2" s="134"/>
    </row>
    <row r="3" spans="1:14" ht="20.25" customHeight="1">
      <c r="A3" s="135" t="s">
        <v>130</v>
      </c>
      <c r="B3" s="136"/>
      <c r="C3" s="136"/>
      <c r="D3" s="136"/>
      <c r="E3" s="136"/>
      <c r="F3" s="136"/>
    </row>
    <row r="4" spans="1:14" ht="20.45" customHeight="1">
      <c r="A4" s="30"/>
      <c r="B4" s="30"/>
      <c r="C4" s="45"/>
      <c r="D4" s="45"/>
      <c r="E4" s="45"/>
      <c r="F4" s="46"/>
    </row>
    <row r="5" spans="1:14" ht="18.600000000000001" customHeight="1">
      <c r="A5" s="133" t="s">
        <v>1</v>
      </c>
      <c r="B5" s="133" t="s">
        <v>2</v>
      </c>
      <c r="C5" s="133" t="s">
        <v>21</v>
      </c>
      <c r="D5" s="137" t="s">
        <v>20</v>
      </c>
      <c r="E5" s="138"/>
      <c r="F5" s="133" t="s">
        <v>3</v>
      </c>
    </row>
    <row r="6" spans="1:14" ht="80.25" customHeight="1">
      <c r="A6" s="133"/>
      <c r="B6" s="133"/>
      <c r="C6" s="133"/>
      <c r="D6" s="24" t="s">
        <v>22</v>
      </c>
      <c r="E6" s="24" t="s">
        <v>23</v>
      </c>
      <c r="F6" s="133"/>
    </row>
    <row r="7" spans="1:14" s="32" customFormat="1" ht="20.45" customHeight="1">
      <c r="A7" s="1">
        <v>1</v>
      </c>
      <c r="B7" s="1">
        <v>2</v>
      </c>
      <c r="C7" s="1" t="s">
        <v>4</v>
      </c>
      <c r="D7" s="1"/>
      <c r="E7" s="1"/>
      <c r="F7" s="1">
        <v>9</v>
      </c>
      <c r="G7" s="31"/>
    </row>
    <row r="8" spans="1:14" s="32" customFormat="1" ht="20.45" customHeight="1">
      <c r="A8" s="1"/>
      <c r="B8" s="24" t="s">
        <v>103</v>
      </c>
      <c r="C8" s="3">
        <f t="shared" ref="C8:C39" si="0">SUM(D8:E8)</f>
        <v>24856.237999999998</v>
      </c>
      <c r="D8" s="3">
        <f>D9+D17+D19++D22+D36+D61+D82+D95+D106+D108+D123+D127+D142</f>
        <v>22496.6</v>
      </c>
      <c r="E8" s="3">
        <f t="shared" ref="E8" si="1">E9+E17+E19++E22+E36+E61+E82+E95+E106+E108+E123+E127+E142</f>
        <v>2359.6379999999999</v>
      </c>
      <c r="F8" s="1"/>
      <c r="G8" s="31"/>
      <c r="M8" s="31">
        <f>C8+'Điều chỉnh'!D8</f>
        <v>26989.903999999999</v>
      </c>
    </row>
    <row r="9" spans="1:14" s="33" customFormat="1" ht="47.25">
      <c r="A9" s="24">
        <v>1</v>
      </c>
      <c r="B9" s="9" t="s">
        <v>5</v>
      </c>
      <c r="C9" s="3">
        <f t="shared" si="0"/>
        <v>228.41400000000002</v>
      </c>
      <c r="D9" s="3">
        <f>SUM(D10:D16)</f>
        <v>0</v>
      </c>
      <c r="E9" s="3">
        <f t="shared" ref="E9" si="2">SUM(E10:E16)</f>
        <v>228.41400000000002</v>
      </c>
      <c r="F9" s="3"/>
      <c r="G9" s="29"/>
      <c r="H9" s="27"/>
      <c r="I9" s="27"/>
      <c r="J9" s="27"/>
      <c r="K9" s="27"/>
      <c r="L9" s="27"/>
      <c r="N9" s="44">
        <f>C8+'Điều chỉnh'!D8</f>
        <v>26989.903999999999</v>
      </c>
    </row>
    <row r="10" spans="1:14" ht="18.75" customHeight="1">
      <c r="A10" s="22" t="s">
        <v>26</v>
      </c>
      <c r="B10" s="5" t="s">
        <v>7</v>
      </c>
      <c r="C10" s="6">
        <f t="shared" si="0"/>
        <v>3.75</v>
      </c>
      <c r="D10" s="6"/>
      <c r="E10" s="6">
        <v>3.75</v>
      </c>
      <c r="F10" s="6"/>
    </row>
    <row r="11" spans="1:14" ht="18.75" customHeight="1">
      <c r="A11" s="22" t="s">
        <v>26</v>
      </c>
      <c r="B11" s="5" t="s">
        <v>8</v>
      </c>
      <c r="C11" s="6">
        <f t="shared" si="0"/>
        <v>9.36</v>
      </c>
      <c r="D11" s="6"/>
      <c r="E11" s="6">
        <v>9.36</v>
      </c>
      <c r="F11" s="6"/>
    </row>
    <row r="12" spans="1:14" ht="18.75" customHeight="1">
      <c r="A12" s="22" t="s">
        <v>26</v>
      </c>
      <c r="B12" s="5" t="s">
        <v>9</v>
      </c>
      <c r="C12" s="6">
        <f t="shared" si="0"/>
        <v>1.88</v>
      </c>
      <c r="D12" s="6"/>
      <c r="E12" s="6">
        <v>1.88</v>
      </c>
      <c r="F12" s="6"/>
    </row>
    <row r="13" spans="1:14" ht="18.75" customHeight="1">
      <c r="A13" s="22" t="s">
        <v>26</v>
      </c>
      <c r="B13" s="5" t="s">
        <v>10</v>
      </c>
      <c r="C13" s="6">
        <f t="shared" si="0"/>
        <v>114.2</v>
      </c>
      <c r="D13" s="6"/>
      <c r="E13" s="6">
        <v>114.2</v>
      </c>
      <c r="F13" s="6"/>
    </row>
    <row r="14" spans="1:14" ht="18.75" customHeight="1">
      <c r="A14" s="22" t="s">
        <v>26</v>
      </c>
      <c r="B14" s="5" t="s">
        <v>15</v>
      </c>
      <c r="C14" s="6">
        <f t="shared" si="0"/>
        <v>33.695999999999998</v>
      </c>
      <c r="D14" s="6"/>
      <c r="E14" s="6">
        <v>33.695999999999998</v>
      </c>
      <c r="F14" s="6"/>
    </row>
    <row r="15" spans="1:14" ht="18.75" customHeight="1">
      <c r="A15" s="22" t="s">
        <v>26</v>
      </c>
      <c r="B15" s="5" t="s">
        <v>79</v>
      </c>
      <c r="C15" s="6">
        <f t="shared" si="0"/>
        <v>33.704000000000001</v>
      </c>
      <c r="D15" s="6"/>
      <c r="E15" s="6">
        <v>33.704000000000001</v>
      </c>
      <c r="F15" s="6"/>
    </row>
    <row r="16" spans="1:14" ht="18.75" customHeight="1">
      <c r="A16" s="22" t="s">
        <v>26</v>
      </c>
      <c r="B16" s="5" t="s">
        <v>11</v>
      </c>
      <c r="C16" s="6">
        <f t="shared" si="0"/>
        <v>31.824000000000002</v>
      </c>
      <c r="D16" s="6"/>
      <c r="E16" s="6">
        <v>31.824000000000002</v>
      </c>
      <c r="F16" s="6"/>
      <c r="G16" s="34"/>
      <c r="H16" s="35"/>
      <c r="I16" s="35"/>
      <c r="J16" s="36"/>
    </row>
    <row r="17" spans="1:12" s="40" customFormat="1" ht="31.5">
      <c r="A17" s="24">
        <v>2</v>
      </c>
      <c r="B17" s="2" t="s">
        <v>16</v>
      </c>
      <c r="C17" s="3">
        <f t="shared" si="0"/>
        <v>1.2</v>
      </c>
      <c r="D17" s="3">
        <f>D18</f>
        <v>0</v>
      </c>
      <c r="E17" s="3">
        <f t="shared" ref="E17" si="3">E18</f>
        <v>1.2</v>
      </c>
      <c r="F17" s="3"/>
      <c r="G17" s="37"/>
      <c r="H17" s="38"/>
      <c r="I17" s="38"/>
      <c r="J17" s="39"/>
    </row>
    <row r="18" spans="1:12" ht="21.75" customHeight="1">
      <c r="A18" s="22" t="s">
        <v>26</v>
      </c>
      <c r="B18" s="5" t="s">
        <v>10</v>
      </c>
      <c r="C18" s="6">
        <f t="shared" si="0"/>
        <v>1.2</v>
      </c>
      <c r="D18" s="6"/>
      <c r="E18" s="6">
        <v>1.2</v>
      </c>
      <c r="F18" s="6"/>
      <c r="G18" s="34"/>
      <c r="H18" s="35"/>
      <c r="I18" s="35"/>
      <c r="J18" s="36"/>
    </row>
    <row r="19" spans="1:12" ht="15.75">
      <c r="A19" s="24">
        <v>3</v>
      </c>
      <c r="B19" s="2" t="s">
        <v>13</v>
      </c>
      <c r="C19" s="3">
        <f t="shared" si="0"/>
        <v>270</v>
      </c>
      <c r="D19" s="3">
        <f>SUM(D20:D21)</f>
        <v>0</v>
      </c>
      <c r="E19" s="3">
        <f>SUM(E20:E21)</f>
        <v>270</v>
      </c>
      <c r="F19" s="3"/>
      <c r="H19" s="29"/>
      <c r="I19" s="29"/>
    </row>
    <row r="20" spans="1:12" s="33" customFormat="1" ht="15.75">
      <c r="A20" s="22" t="s">
        <v>26</v>
      </c>
      <c r="B20" s="5" t="s">
        <v>14</v>
      </c>
      <c r="C20" s="6">
        <f t="shared" si="0"/>
        <v>150</v>
      </c>
      <c r="D20" s="6"/>
      <c r="E20" s="6">
        <v>150</v>
      </c>
      <c r="F20" s="6"/>
      <c r="G20" s="29"/>
      <c r="H20" s="29"/>
      <c r="I20" s="29"/>
      <c r="J20" s="27"/>
      <c r="K20" s="27"/>
      <c r="L20" s="27"/>
    </row>
    <row r="21" spans="1:12" s="33" customFormat="1" ht="15.75">
      <c r="A21" s="22" t="s">
        <v>26</v>
      </c>
      <c r="B21" s="5" t="s">
        <v>17</v>
      </c>
      <c r="C21" s="6">
        <f t="shared" si="0"/>
        <v>120</v>
      </c>
      <c r="D21" s="6"/>
      <c r="E21" s="6">
        <v>120</v>
      </c>
      <c r="F21" s="6"/>
      <c r="G21" s="29"/>
      <c r="H21" s="29"/>
      <c r="I21" s="29"/>
      <c r="J21" s="27"/>
      <c r="K21" s="27"/>
      <c r="L21" s="27"/>
    </row>
    <row r="22" spans="1:12" ht="47.25">
      <c r="A22" s="24">
        <v>4</v>
      </c>
      <c r="B22" s="2" t="s">
        <v>39</v>
      </c>
      <c r="C22" s="3">
        <f t="shared" si="0"/>
        <v>1129.3950000000002</v>
      </c>
      <c r="D22" s="3">
        <f>SUM(D23:D35)</f>
        <v>1129.3950000000002</v>
      </c>
      <c r="E22" s="3">
        <f t="shared" ref="E22" si="4">SUM(E23:E35)</f>
        <v>0</v>
      </c>
      <c r="F22" s="3"/>
      <c r="H22" s="29"/>
      <c r="I22" s="29"/>
    </row>
    <row r="23" spans="1:12" s="33" customFormat="1" ht="15.75">
      <c r="A23" s="10" t="s">
        <v>26</v>
      </c>
      <c r="B23" s="5" t="s">
        <v>24</v>
      </c>
      <c r="C23" s="6">
        <f t="shared" si="0"/>
        <v>88.697000000000003</v>
      </c>
      <c r="D23" s="6">
        <v>88.697000000000003</v>
      </c>
      <c r="E23" s="6"/>
      <c r="F23" s="6"/>
      <c r="G23" s="29"/>
      <c r="H23" s="29"/>
      <c r="I23" s="29"/>
      <c r="J23" s="27"/>
      <c r="K23" s="27"/>
      <c r="L23" s="27"/>
    </row>
    <row r="24" spans="1:12" s="33" customFormat="1" ht="15.75">
      <c r="A24" s="10" t="s">
        <v>26</v>
      </c>
      <c r="B24" s="5" t="s">
        <v>25</v>
      </c>
      <c r="C24" s="6">
        <f t="shared" si="0"/>
        <v>158.87400000000002</v>
      </c>
      <c r="D24" s="6">
        <f>57.95+100.924</f>
        <v>158.87400000000002</v>
      </c>
      <c r="E24" s="6"/>
      <c r="F24" s="6"/>
      <c r="G24" s="29"/>
      <c r="H24" s="29"/>
      <c r="I24" s="29"/>
      <c r="J24" s="27"/>
      <c r="K24" s="27"/>
      <c r="L24" s="27"/>
    </row>
    <row r="25" spans="1:12" s="33" customFormat="1" ht="15.75">
      <c r="A25" s="10" t="s">
        <v>26</v>
      </c>
      <c r="B25" s="5" t="s">
        <v>11</v>
      </c>
      <c r="C25" s="6">
        <f t="shared" si="0"/>
        <v>225.38799999999998</v>
      </c>
      <c r="D25" s="6">
        <f>155.188+70.2</f>
        <v>225.38799999999998</v>
      </c>
      <c r="E25" s="6"/>
      <c r="F25" s="6"/>
      <c r="G25" s="29"/>
      <c r="H25" s="29"/>
      <c r="I25" s="29"/>
      <c r="J25" s="27"/>
      <c r="K25" s="27"/>
      <c r="L25" s="27"/>
    </row>
    <row r="26" spans="1:12" s="33" customFormat="1" ht="15.75">
      <c r="A26" s="10" t="s">
        <v>26</v>
      </c>
      <c r="B26" s="5" t="s">
        <v>27</v>
      </c>
      <c r="C26" s="6">
        <f t="shared" si="0"/>
        <v>111.337</v>
      </c>
      <c r="D26" s="6">
        <v>111.337</v>
      </c>
      <c r="E26" s="6"/>
      <c r="F26" s="6"/>
      <c r="G26" s="29"/>
      <c r="H26" s="29"/>
      <c r="I26" s="29"/>
      <c r="J26" s="27"/>
      <c r="K26" s="27"/>
      <c r="L26" s="27"/>
    </row>
    <row r="27" spans="1:12" s="33" customFormat="1" ht="15.75">
      <c r="A27" s="10" t="s">
        <v>26</v>
      </c>
      <c r="B27" s="5" t="s">
        <v>28</v>
      </c>
      <c r="C27" s="6">
        <f t="shared" si="0"/>
        <v>42.540999999999997</v>
      </c>
      <c r="D27" s="6">
        <v>42.540999999999997</v>
      </c>
      <c r="E27" s="6"/>
      <c r="F27" s="6"/>
      <c r="G27" s="29"/>
      <c r="H27" s="29"/>
      <c r="I27" s="29"/>
      <c r="J27" s="27"/>
      <c r="K27" s="27"/>
      <c r="L27" s="27"/>
    </row>
    <row r="28" spans="1:12" s="33" customFormat="1" ht="15.75">
      <c r="A28" s="10" t="s">
        <v>26</v>
      </c>
      <c r="B28" s="5" t="s">
        <v>29</v>
      </c>
      <c r="C28" s="6">
        <f t="shared" si="0"/>
        <v>52.755000000000003</v>
      </c>
      <c r="D28" s="6">
        <v>52.755000000000003</v>
      </c>
      <c r="E28" s="6"/>
      <c r="F28" s="6"/>
      <c r="G28" s="29"/>
      <c r="H28" s="29"/>
      <c r="I28" s="29"/>
      <c r="J28" s="27"/>
      <c r="K28" s="27"/>
      <c r="L28" s="27"/>
    </row>
    <row r="29" spans="1:12" s="33" customFormat="1" ht="15.75">
      <c r="A29" s="10" t="s">
        <v>26</v>
      </c>
      <c r="B29" s="5" t="s">
        <v>30</v>
      </c>
      <c r="C29" s="6">
        <f t="shared" si="0"/>
        <v>70.41</v>
      </c>
      <c r="D29" s="6">
        <v>70.41</v>
      </c>
      <c r="E29" s="6"/>
      <c r="F29" s="6"/>
      <c r="G29" s="29"/>
      <c r="H29" s="29"/>
      <c r="I29" s="29"/>
      <c r="J29" s="27"/>
      <c r="K29" s="27"/>
      <c r="L29" s="27"/>
    </row>
    <row r="30" spans="1:12" s="33" customFormat="1" ht="15.75">
      <c r="A30" s="10" t="s">
        <v>26</v>
      </c>
      <c r="B30" s="5" t="s">
        <v>31</v>
      </c>
      <c r="C30" s="6">
        <f t="shared" si="0"/>
        <v>76.869</v>
      </c>
      <c r="D30" s="6">
        <v>76.869</v>
      </c>
      <c r="E30" s="6"/>
      <c r="F30" s="6"/>
      <c r="G30" s="29"/>
      <c r="H30" s="29"/>
      <c r="I30" s="29"/>
      <c r="J30" s="27"/>
      <c r="K30" s="27"/>
      <c r="L30" s="27"/>
    </row>
    <row r="31" spans="1:12" s="33" customFormat="1" ht="15.75">
      <c r="A31" s="10" t="s">
        <v>26</v>
      </c>
      <c r="B31" s="5" t="s">
        <v>32</v>
      </c>
      <c r="C31" s="6">
        <f t="shared" si="0"/>
        <v>72.259</v>
      </c>
      <c r="D31" s="6">
        <v>72.259</v>
      </c>
      <c r="E31" s="6"/>
      <c r="F31" s="6"/>
      <c r="G31" s="29"/>
      <c r="H31" s="29"/>
      <c r="I31" s="29"/>
      <c r="J31" s="27"/>
      <c r="K31" s="27"/>
      <c r="L31" s="27"/>
    </row>
    <row r="32" spans="1:12" s="33" customFormat="1" ht="15.75">
      <c r="A32" s="10" t="s">
        <v>26</v>
      </c>
      <c r="B32" s="5" t="s">
        <v>33</v>
      </c>
      <c r="C32" s="6">
        <f t="shared" si="0"/>
        <v>79.548000000000002</v>
      </c>
      <c r="D32" s="6">
        <v>79.548000000000002</v>
      </c>
      <c r="E32" s="6"/>
      <c r="F32" s="6"/>
      <c r="G32" s="29"/>
      <c r="H32" s="29"/>
      <c r="I32" s="29"/>
      <c r="J32" s="27"/>
      <c r="K32" s="27"/>
      <c r="L32" s="27"/>
    </row>
    <row r="33" spans="1:13" s="33" customFormat="1" ht="15.75">
      <c r="A33" s="10" t="s">
        <v>26</v>
      </c>
      <c r="B33" s="5" t="s">
        <v>48</v>
      </c>
      <c r="C33" s="6">
        <f t="shared" si="0"/>
        <v>62.091000000000001</v>
      </c>
      <c r="D33" s="6">
        <v>62.091000000000001</v>
      </c>
      <c r="E33" s="6"/>
      <c r="F33" s="6"/>
      <c r="G33" s="29"/>
      <c r="H33" s="29"/>
      <c r="I33" s="29"/>
      <c r="J33" s="27"/>
      <c r="K33" s="27"/>
      <c r="L33" s="27"/>
    </row>
    <row r="34" spans="1:13" s="33" customFormat="1" ht="15.75">
      <c r="A34" s="10" t="s">
        <v>26</v>
      </c>
      <c r="B34" s="5" t="s">
        <v>34</v>
      </c>
      <c r="C34" s="6">
        <f t="shared" si="0"/>
        <v>44.313000000000002</v>
      </c>
      <c r="D34" s="6">
        <v>44.313000000000002</v>
      </c>
      <c r="E34" s="6"/>
      <c r="F34" s="6"/>
      <c r="G34" s="29"/>
      <c r="H34" s="29"/>
      <c r="I34" s="29"/>
      <c r="J34" s="27"/>
      <c r="K34" s="27"/>
      <c r="L34" s="27"/>
    </row>
    <row r="35" spans="1:13" s="33" customFormat="1" ht="15.75">
      <c r="A35" s="10" t="s">
        <v>26</v>
      </c>
      <c r="B35" s="5" t="s">
        <v>35</v>
      </c>
      <c r="C35" s="6">
        <f t="shared" si="0"/>
        <v>44.313000000000002</v>
      </c>
      <c r="D35" s="6">
        <v>44.313000000000002</v>
      </c>
      <c r="E35" s="6"/>
      <c r="F35" s="6"/>
      <c r="G35" s="29"/>
      <c r="H35" s="29"/>
      <c r="I35" s="29"/>
      <c r="J35" s="27"/>
      <c r="K35" s="27"/>
      <c r="L35" s="27"/>
    </row>
    <row r="36" spans="1:13" ht="31.5">
      <c r="A36" s="24">
        <v>5</v>
      </c>
      <c r="B36" s="2" t="s">
        <v>40</v>
      </c>
      <c r="C36" s="3">
        <f t="shared" si="0"/>
        <v>1193.4999999999998</v>
      </c>
      <c r="D36" s="3">
        <f>SUM(D37:D60)</f>
        <v>1193.4999999999998</v>
      </c>
      <c r="E36" s="3">
        <f t="shared" ref="E36" si="5">SUM(E37:E60)</f>
        <v>0</v>
      </c>
      <c r="F36" s="3"/>
      <c r="H36" s="29"/>
      <c r="I36" s="29"/>
      <c r="M36" s="29">
        <f>D36+D22</f>
        <v>2322.895</v>
      </c>
    </row>
    <row r="37" spans="1:13" s="33" customFormat="1" ht="15.75">
      <c r="A37" s="10" t="s">
        <v>26</v>
      </c>
      <c r="B37" s="5" t="s">
        <v>41</v>
      </c>
      <c r="C37" s="6">
        <f t="shared" si="0"/>
        <v>23.4</v>
      </c>
      <c r="D37" s="6">
        <v>23.4</v>
      </c>
      <c r="E37" s="6"/>
      <c r="F37" s="6"/>
      <c r="G37" s="29"/>
      <c r="H37" s="29"/>
      <c r="I37" s="29"/>
      <c r="J37" s="27"/>
      <c r="K37" s="27"/>
      <c r="L37" s="27"/>
    </row>
    <row r="38" spans="1:13" s="33" customFormat="1" ht="15.75">
      <c r="A38" s="10" t="s">
        <v>26</v>
      </c>
      <c r="B38" s="5" t="s">
        <v>25</v>
      </c>
      <c r="C38" s="6">
        <f t="shared" si="0"/>
        <v>46.8</v>
      </c>
      <c r="D38" s="6">
        <v>46.8</v>
      </c>
      <c r="E38" s="6"/>
      <c r="F38" s="6"/>
      <c r="G38" s="29"/>
      <c r="H38" s="29"/>
      <c r="I38" s="29"/>
      <c r="J38" s="27"/>
      <c r="K38" s="27"/>
      <c r="L38" s="27"/>
    </row>
    <row r="39" spans="1:13" s="33" customFormat="1" ht="15.75">
      <c r="A39" s="10" t="s">
        <v>26</v>
      </c>
      <c r="B39" s="5" t="s">
        <v>11</v>
      </c>
      <c r="C39" s="6">
        <f t="shared" si="0"/>
        <v>23.4</v>
      </c>
      <c r="D39" s="6">
        <v>23.4</v>
      </c>
      <c r="E39" s="6"/>
      <c r="F39" s="6"/>
      <c r="G39" s="29"/>
      <c r="H39" s="29"/>
      <c r="I39" s="29"/>
      <c r="J39" s="27"/>
      <c r="K39" s="27"/>
      <c r="L39" s="27"/>
    </row>
    <row r="40" spans="1:13" s="33" customFormat="1" ht="15.75">
      <c r="A40" s="10" t="s">
        <v>26</v>
      </c>
      <c r="B40" s="5" t="s">
        <v>27</v>
      </c>
      <c r="C40" s="6">
        <f t="shared" ref="C40:C71" si="6">SUM(D40:E40)</f>
        <v>46.8</v>
      </c>
      <c r="D40" s="6">
        <v>46.8</v>
      </c>
      <c r="E40" s="6"/>
      <c r="F40" s="6"/>
      <c r="G40" s="29"/>
      <c r="H40" s="29"/>
      <c r="I40" s="29"/>
      <c r="J40" s="27"/>
      <c r="K40" s="27"/>
      <c r="L40" s="27"/>
    </row>
    <row r="41" spans="1:13" s="33" customFormat="1" ht="15.75">
      <c r="A41" s="10" t="s">
        <v>26</v>
      </c>
      <c r="B41" s="5" t="s">
        <v>28</v>
      </c>
      <c r="C41" s="6">
        <f t="shared" si="6"/>
        <v>187.2</v>
      </c>
      <c r="D41" s="6">
        <v>187.2</v>
      </c>
      <c r="E41" s="6"/>
      <c r="F41" s="6"/>
      <c r="G41" s="29"/>
      <c r="H41" s="29"/>
      <c r="I41" s="29"/>
      <c r="J41" s="27"/>
      <c r="K41" s="27"/>
      <c r="L41" s="27"/>
    </row>
    <row r="42" spans="1:13" s="33" customFormat="1" ht="15.75">
      <c r="A42" s="10" t="s">
        <v>26</v>
      </c>
      <c r="B42" s="5" t="s">
        <v>29</v>
      </c>
      <c r="C42" s="6">
        <f t="shared" si="6"/>
        <v>23.4</v>
      </c>
      <c r="D42" s="6">
        <v>23.4</v>
      </c>
      <c r="E42" s="6"/>
      <c r="F42" s="6"/>
      <c r="G42" s="29"/>
      <c r="H42" s="29"/>
      <c r="I42" s="29"/>
      <c r="J42" s="27"/>
      <c r="K42" s="27"/>
      <c r="L42" s="27"/>
    </row>
    <row r="43" spans="1:13" s="33" customFormat="1" ht="15.75">
      <c r="A43" s="10" t="s">
        <v>26</v>
      </c>
      <c r="B43" s="5" t="s">
        <v>30</v>
      </c>
      <c r="C43" s="6">
        <f t="shared" si="6"/>
        <v>70.3</v>
      </c>
      <c r="D43" s="6">
        <v>70.3</v>
      </c>
      <c r="E43" s="6"/>
      <c r="F43" s="6"/>
      <c r="G43" s="29"/>
      <c r="H43" s="29"/>
      <c r="I43" s="29"/>
      <c r="J43" s="27"/>
      <c r="K43" s="27"/>
      <c r="L43" s="27"/>
    </row>
    <row r="44" spans="1:13" s="33" customFormat="1" ht="15.75">
      <c r="A44" s="10" t="s">
        <v>26</v>
      </c>
      <c r="B44" s="5" t="s">
        <v>42</v>
      </c>
      <c r="C44" s="6">
        <f t="shared" si="6"/>
        <v>23.4</v>
      </c>
      <c r="D44" s="6">
        <v>23.4</v>
      </c>
      <c r="E44" s="6"/>
      <c r="F44" s="6"/>
      <c r="G44" s="29"/>
      <c r="H44" s="29"/>
      <c r="I44" s="29"/>
      <c r="J44" s="27"/>
      <c r="K44" s="27"/>
      <c r="L44" s="27"/>
    </row>
    <row r="45" spans="1:13" s="33" customFormat="1" ht="15.75">
      <c r="A45" s="10" t="s">
        <v>26</v>
      </c>
      <c r="B45" s="5" t="s">
        <v>31</v>
      </c>
      <c r="C45" s="6">
        <f t="shared" si="6"/>
        <v>23.4</v>
      </c>
      <c r="D45" s="6">
        <v>23.4</v>
      </c>
      <c r="E45" s="6"/>
      <c r="F45" s="6"/>
      <c r="G45" s="29"/>
      <c r="H45" s="29"/>
      <c r="I45" s="29"/>
      <c r="J45" s="27"/>
      <c r="K45" s="27"/>
      <c r="L45" s="27"/>
    </row>
    <row r="46" spans="1:13" s="33" customFormat="1" ht="15.75">
      <c r="A46" s="10" t="s">
        <v>26</v>
      </c>
      <c r="B46" s="5" t="s">
        <v>43</v>
      </c>
      <c r="C46" s="6">
        <f t="shared" si="6"/>
        <v>23.4</v>
      </c>
      <c r="D46" s="6">
        <v>23.4</v>
      </c>
      <c r="E46" s="6"/>
      <c r="F46" s="6"/>
      <c r="G46" s="29"/>
      <c r="H46" s="29"/>
      <c r="I46" s="29"/>
      <c r="J46" s="27"/>
      <c r="K46" s="27"/>
      <c r="L46" s="27"/>
    </row>
    <row r="47" spans="1:13" s="33" customFormat="1" ht="15.75">
      <c r="A47" s="10" t="s">
        <v>26</v>
      </c>
      <c r="B47" s="5" t="s">
        <v>44</v>
      </c>
      <c r="C47" s="6">
        <f t="shared" si="6"/>
        <v>70.2</v>
      </c>
      <c r="D47" s="6">
        <v>70.2</v>
      </c>
      <c r="E47" s="6"/>
      <c r="F47" s="6"/>
      <c r="G47" s="29"/>
      <c r="H47" s="29"/>
      <c r="I47" s="29"/>
      <c r="J47" s="27"/>
      <c r="K47" s="27"/>
      <c r="L47" s="27"/>
    </row>
    <row r="48" spans="1:13" s="33" customFormat="1" ht="15.75">
      <c r="A48" s="10" t="s">
        <v>26</v>
      </c>
      <c r="B48" s="5" t="s">
        <v>49</v>
      </c>
      <c r="C48" s="6">
        <f t="shared" si="6"/>
        <v>46.8</v>
      </c>
      <c r="D48" s="6">
        <v>46.8</v>
      </c>
      <c r="E48" s="6"/>
      <c r="F48" s="6"/>
      <c r="G48" s="29"/>
      <c r="H48" s="29"/>
      <c r="I48" s="29"/>
      <c r="J48" s="27"/>
      <c r="K48" s="27"/>
      <c r="L48" s="27"/>
    </row>
    <row r="49" spans="1:13" s="33" customFormat="1" ht="15.75">
      <c r="A49" s="10" t="s">
        <v>26</v>
      </c>
      <c r="B49" s="5" t="s">
        <v>45</v>
      </c>
      <c r="C49" s="6">
        <f t="shared" si="6"/>
        <v>23.4</v>
      </c>
      <c r="D49" s="6">
        <v>23.4</v>
      </c>
      <c r="E49" s="6"/>
      <c r="F49" s="6"/>
      <c r="G49" s="29"/>
      <c r="H49" s="29"/>
      <c r="I49" s="29"/>
      <c r="J49" s="27"/>
      <c r="K49" s="27"/>
      <c r="L49" s="27"/>
    </row>
    <row r="50" spans="1:13" s="33" customFormat="1" ht="15.75">
      <c r="A50" s="10" t="s">
        <v>26</v>
      </c>
      <c r="B50" s="5" t="s">
        <v>46</v>
      </c>
      <c r="C50" s="6">
        <f t="shared" si="6"/>
        <v>23.4</v>
      </c>
      <c r="D50" s="6">
        <v>23.4</v>
      </c>
      <c r="E50" s="6"/>
      <c r="F50" s="6"/>
      <c r="G50" s="29"/>
      <c r="H50" s="29"/>
      <c r="I50" s="29"/>
      <c r="J50" s="27"/>
      <c r="K50" s="27"/>
      <c r="L50" s="27"/>
    </row>
    <row r="51" spans="1:13" s="33" customFormat="1" ht="15.75">
      <c r="A51" s="10" t="s">
        <v>26</v>
      </c>
      <c r="B51" s="5" t="s">
        <v>47</v>
      </c>
      <c r="C51" s="6">
        <f t="shared" si="6"/>
        <v>23.4</v>
      </c>
      <c r="D51" s="6">
        <v>23.4</v>
      </c>
      <c r="E51" s="6"/>
      <c r="F51" s="6"/>
      <c r="G51" s="29"/>
      <c r="H51" s="29"/>
      <c r="I51" s="29"/>
      <c r="J51" s="27"/>
      <c r="K51" s="27"/>
      <c r="L51" s="27"/>
    </row>
    <row r="52" spans="1:13" s="43" customFormat="1" ht="15.75">
      <c r="A52" s="10" t="s">
        <v>26</v>
      </c>
      <c r="B52" s="5" t="s">
        <v>87</v>
      </c>
      <c r="C52" s="6">
        <f t="shared" si="6"/>
        <v>70.2</v>
      </c>
      <c r="D52" s="6">
        <v>70.2</v>
      </c>
      <c r="E52" s="6"/>
      <c r="F52" s="6"/>
      <c r="G52" s="41"/>
      <c r="H52" s="41"/>
      <c r="I52" s="41"/>
      <c r="J52" s="42"/>
      <c r="K52" s="42"/>
      <c r="L52" s="42"/>
    </row>
    <row r="53" spans="1:13" s="43" customFormat="1" ht="15.75">
      <c r="A53" s="10" t="s">
        <v>26</v>
      </c>
      <c r="B53" s="5" t="s">
        <v>88</v>
      </c>
      <c r="C53" s="6">
        <f t="shared" si="6"/>
        <v>46.8</v>
      </c>
      <c r="D53" s="6">
        <v>46.8</v>
      </c>
      <c r="E53" s="6"/>
      <c r="F53" s="6"/>
      <c r="G53" s="41"/>
      <c r="H53" s="41"/>
      <c r="I53" s="41"/>
      <c r="J53" s="42"/>
      <c r="K53" s="42"/>
      <c r="L53" s="42"/>
    </row>
    <row r="54" spans="1:13" s="43" customFormat="1" ht="15.75">
      <c r="A54" s="10" t="s">
        <v>26</v>
      </c>
      <c r="B54" s="5" t="s">
        <v>89</v>
      </c>
      <c r="C54" s="6">
        <f t="shared" si="6"/>
        <v>46.8</v>
      </c>
      <c r="D54" s="6">
        <v>46.8</v>
      </c>
      <c r="E54" s="6"/>
      <c r="F54" s="6"/>
      <c r="G54" s="41"/>
      <c r="H54" s="41"/>
      <c r="I54" s="41"/>
      <c r="J54" s="42"/>
      <c r="K54" s="42"/>
      <c r="L54" s="42"/>
    </row>
    <row r="55" spans="1:13" s="43" customFormat="1" ht="15.75">
      <c r="A55" s="10" t="s">
        <v>26</v>
      </c>
      <c r="B55" s="5" t="s">
        <v>90</v>
      </c>
      <c r="C55" s="6">
        <f t="shared" si="6"/>
        <v>23.4</v>
      </c>
      <c r="D55" s="6">
        <v>23.4</v>
      </c>
      <c r="E55" s="6"/>
      <c r="F55" s="6"/>
      <c r="G55" s="41"/>
      <c r="H55" s="41"/>
      <c r="I55" s="41"/>
      <c r="J55" s="42"/>
      <c r="K55" s="42"/>
      <c r="L55" s="42"/>
    </row>
    <row r="56" spans="1:13" s="43" customFormat="1" ht="15.75">
      <c r="A56" s="10" t="s">
        <v>26</v>
      </c>
      <c r="B56" s="5" t="s">
        <v>91</v>
      </c>
      <c r="C56" s="6">
        <f t="shared" si="6"/>
        <v>93.6</v>
      </c>
      <c r="D56" s="6">
        <v>93.6</v>
      </c>
      <c r="E56" s="6"/>
      <c r="F56" s="6"/>
      <c r="G56" s="41"/>
      <c r="H56" s="41"/>
      <c r="I56" s="41"/>
      <c r="J56" s="42"/>
      <c r="K56" s="42"/>
      <c r="L56" s="42"/>
    </row>
    <row r="57" spans="1:13" s="43" customFormat="1" ht="15.75">
      <c r="A57" s="10" t="s">
        <v>26</v>
      </c>
      <c r="B57" s="5" t="s">
        <v>92</v>
      </c>
      <c r="C57" s="6">
        <f t="shared" si="6"/>
        <v>70.2</v>
      </c>
      <c r="D57" s="6">
        <v>70.2</v>
      </c>
      <c r="E57" s="6"/>
      <c r="F57" s="6"/>
      <c r="G57" s="41"/>
      <c r="H57" s="41"/>
      <c r="I57" s="41"/>
      <c r="J57" s="42"/>
      <c r="K57" s="42"/>
      <c r="L57" s="42"/>
    </row>
    <row r="58" spans="1:13" s="43" customFormat="1" ht="15.75">
      <c r="A58" s="10" t="s">
        <v>26</v>
      </c>
      <c r="B58" s="5" t="s">
        <v>93</v>
      </c>
      <c r="C58" s="6">
        <f t="shared" si="6"/>
        <v>23.4</v>
      </c>
      <c r="D58" s="6">
        <v>23.4</v>
      </c>
      <c r="E58" s="6"/>
      <c r="F58" s="6"/>
      <c r="G58" s="41"/>
      <c r="H58" s="41"/>
      <c r="I58" s="41"/>
      <c r="J58" s="42"/>
      <c r="K58" s="42"/>
      <c r="L58" s="42"/>
    </row>
    <row r="59" spans="1:13" s="43" customFormat="1" ht="15.75">
      <c r="A59" s="10" t="s">
        <v>26</v>
      </c>
      <c r="B59" s="5" t="s">
        <v>94</v>
      </c>
      <c r="C59" s="6">
        <f t="shared" si="6"/>
        <v>46.8</v>
      </c>
      <c r="D59" s="6">
        <v>46.8</v>
      </c>
      <c r="E59" s="6"/>
      <c r="F59" s="6"/>
      <c r="G59" s="41"/>
      <c r="H59" s="41"/>
      <c r="I59" s="41"/>
      <c r="J59" s="42"/>
      <c r="K59" s="42"/>
      <c r="L59" s="42"/>
    </row>
    <row r="60" spans="1:13" s="43" customFormat="1" ht="15.75">
      <c r="A60" s="10" t="s">
        <v>26</v>
      </c>
      <c r="B60" s="5" t="s">
        <v>95</v>
      </c>
      <c r="C60" s="6">
        <f t="shared" si="6"/>
        <v>93.6</v>
      </c>
      <c r="D60" s="6">
        <v>93.6</v>
      </c>
      <c r="E60" s="6"/>
      <c r="F60" s="6"/>
      <c r="G60" s="41"/>
      <c r="H60" s="41"/>
      <c r="I60" s="41"/>
      <c r="J60" s="42"/>
      <c r="K60" s="42"/>
      <c r="L60" s="42"/>
    </row>
    <row r="61" spans="1:13" ht="31.5">
      <c r="A61" s="24">
        <v>6</v>
      </c>
      <c r="B61" s="2" t="s">
        <v>66</v>
      </c>
      <c r="C61" s="3">
        <f t="shared" si="6"/>
        <v>4118.3440000000001</v>
      </c>
      <c r="D61" s="3">
        <f>SUM(D62:D81)</f>
        <v>4118.3440000000001</v>
      </c>
      <c r="E61" s="3">
        <f t="shared" ref="E61" si="7">SUM(E62:E81)</f>
        <v>0</v>
      </c>
      <c r="F61" s="3"/>
      <c r="H61" s="29"/>
      <c r="I61" s="29"/>
    </row>
    <row r="62" spans="1:13" s="33" customFormat="1" ht="15.75">
      <c r="A62" s="10" t="s">
        <v>26</v>
      </c>
      <c r="B62" s="5" t="s">
        <v>11</v>
      </c>
      <c r="C62" s="6">
        <f t="shared" si="6"/>
        <v>146.328</v>
      </c>
      <c r="D62" s="6">
        <v>146.328</v>
      </c>
      <c r="E62" s="6"/>
      <c r="F62" s="6"/>
      <c r="G62" s="29"/>
      <c r="H62" s="29"/>
      <c r="I62" s="29"/>
      <c r="J62" s="27"/>
      <c r="K62" s="27"/>
      <c r="L62" s="27"/>
    </row>
    <row r="63" spans="1:13" s="33" customFormat="1" ht="15.75">
      <c r="A63" s="10" t="s">
        <v>26</v>
      </c>
      <c r="B63" s="5" t="s">
        <v>42</v>
      </c>
      <c r="C63" s="6">
        <f t="shared" si="6"/>
        <v>226.756</v>
      </c>
      <c r="D63" s="6">
        <v>226.756</v>
      </c>
      <c r="E63" s="6"/>
      <c r="F63" s="6"/>
      <c r="G63" s="29"/>
      <c r="H63" s="29"/>
      <c r="I63" s="29"/>
      <c r="J63" s="27"/>
      <c r="K63" s="27"/>
      <c r="L63" s="27"/>
    </row>
    <row r="64" spans="1:13" s="33" customFormat="1" ht="15.75">
      <c r="A64" s="10" t="s">
        <v>26</v>
      </c>
      <c r="B64" s="5" t="s">
        <v>30</v>
      </c>
      <c r="C64" s="6">
        <f t="shared" si="6"/>
        <v>70.304000000000002</v>
      </c>
      <c r="D64" s="6">
        <v>70.304000000000002</v>
      </c>
      <c r="E64" s="6"/>
      <c r="F64" s="6"/>
      <c r="G64" s="29"/>
      <c r="H64" s="29"/>
      <c r="I64" s="29"/>
      <c r="J64" s="27"/>
      <c r="K64" s="27"/>
      <c r="L64" s="27"/>
      <c r="M64" s="44">
        <f>D64+'Điều chỉnh'!E13</f>
        <v>347.47</v>
      </c>
    </row>
    <row r="65" spans="1:12" s="33" customFormat="1" ht="15.75">
      <c r="A65" s="10" t="s">
        <v>26</v>
      </c>
      <c r="B65" s="5" t="s">
        <v>51</v>
      </c>
      <c r="C65" s="6">
        <f t="shared" si="6"/>
        <v>236.46299999999999</v>
      </c>
      <c r="D65" s="6">
        <v>236.46299999999999</v>
      </c>
      <c r="E65" s="6"/>
      <c r="F65" s="6"/>
      <c r="G65" s="29"/>
      <c r="H65" s="29"/>
      <c r="I65" s="29"/>
      <c r="J65" s="27"/>
      <c r="K65" s="27"/>
      <c r="L65" s="27"/>
    </row>
    <row r="66" spans="1:12" s="33" customFormat="1" ht="15.75">
      <c r="A66" s="10" t="s">
        <v>26</v>
      </c>
      <c r="B66" s="5" t="s">
        <v>67</v>
      </c>
      <c r="C66" s="6">
        <f t="shared" si="6"/>
        <v>565.89400000000001</v>
      </c>
      <c r="D66" s="6">
        <v>565.89400000000001</v>
      </c>
      <c r="E66" s="6"/>
      <c r="F66" s="6"/>
      <c r="G66" s="29"/>
      <c r="H66" s="29"/>
      <c r="I66" s="29"/>
      <c r="J66" s="27"/>
      <c r="K66" s="27"/>
      <c r="L66" s="27"/>
    </row>
    <row r="67" spans="1:12" s="33" customFormat="1" ht="15.75">
      <c r="A67" s="10" t="s">
        <v>26</v>
      </c>
      <c r="B67" s="5" t="s">
        <v>33</v>
      </c>
      <c r="C67" s="6">
        <f t="shared" si="6"/>
        <v>460.59199999999998</v>
      </c>
      <c r="D67" s="6">
        <v>460.59199999999998</v>
      </c>
      <c r="E67" s="6"/>
      <c r="F67" s="6"/>
      <c r="G67" s="29"/>
      <c r="H67" s="29"/>
      <c r="I67" s="29"/>
      <c r="J67" s="27"/>
      <c r="K67" s="27"/>
      <c r="L67" s="27"/>
    </row>
    <row r="68" spans="1:12" s="33" customFormat="1" ht="15.75">
      <c r="A68" s="10" t="s">
        <v>26</v>
      </c>
      <c r="B68" s="5" t="s">
        <v>59</v>
      </c>
      <c r="C68" s="6">
        <f t="shared" si="6"/>
        <v>240.97800000000001</v>
      </c>
      <c r="D68" s="6">
        <v>240.97800000000001</v>
      </c>
      <c r="E68" s="6"/>
      <c r="F68" s="6"/>
      <c r="G68" s="29"/>
      <c r="H68" s="29"/>
      <c r="I68" s="29"/>
      <c r="J68" s="27"/>
      <c r="K68" s="27"/>
      <c r="L68" s="27"/>
    </row>
    <row r="69" spans="1:12" s="33" customFormat="1" ht="15.75">
      <c r="A69" s="10" t="s">
        <v>26</v>
      </c>
      <c r="B69" s="5" t="s">
        <v>32</v>
      </c>
      <c r="C69" s="6">
        <f t="shared" si="6"/>
        <v>8.5329999999999995</v>
      </c>
      <c r="D69" s="6">
        <v>8.5329999999999995</v>
      </c>
      <c r="E69" s="6"/>
      <c r="F69" s="6"/>
      <c r="G69" s="29"/>
      <c r="H69" s="29"/>
      <c r="I69" s="29"/>
      <c r="J69" s="27"/>
      <c r="K69" s="27"/>
      <c r="L69" s="27"/>
    </row>
    <row r="70" spans="1:12" s="33" customFormat="1" ht="15.75">
      <c r="A70" s="10" t="s">
        <v>26</v>
      </c>
      <c r="B70" s="5" t="s">
        <v>10</v>
      </c>
      <c r="C70" s="6">
        <f t="shared" si="6"/>
        <v>150.905</v>
      </c>
      <c r="D70" s="6">
        <v>150.905</v>
      </c>
      <c r="E70" s="6"/>
      <c r="F70" s="6"/>
      <c r="G70" s="29"/>
      <c r="H70" s="29"/>
      <c r="I70" s="29"/>
      <c r="J70" s="27"/>
      <c r="K70" s="27"/>
      <c r="L70" s="27"/>
    </row>
    <row r="71" spans="1:12" s="33" customFormat="1" ht="15.75">
      <c r="A71" s="10" t="s">
        <v>26</v>
      </c>
      <c r="B71" s="5" t="s">
        <v>15</v>
      </c>
      <c r="C71" s="6">
        <f t="shared" si="6"/>
        <v>200.42099999999999</v>
      </c>
      <c r="D71" s="6">
        <v>200.42099999999999</v>
      </c>
      <c r="E71" s="6"/>
      <c r="F71" s="6"/>
      <c r="G71" s="29"/>
      <c r="H71" s="29"/>
      <c r="I71" s="29"/>
      <c r="J71" s="27"/>
      <c r="K71" s="27"/>
      <c r="L71" s="27"/>
    </row>
    <row r="72" spans="1:12" s="33" customFormat="1" ht="15.75">
      <c r="A72" s="10" t="s">
        <v>26</v>
      </c>
      <c r="B72" s="5" t="s">
        <v>8</v>
      </c>
      <c r="C72" s="6">
        <f t="shared" ref="C72:C103" si="8">SUM(D72:E72)</f>
        <v>113.46899999999999</v>
      </c>
      <c r="D72" s="6">
        <v>113.46899999999999</v>
      </c>
      <c r="E72" s="6"/>
      <c r="F72" s="6"/>
      <c r="G72" s="29"/>
      <c r="H72" s="29"/>
      <c r="I72" s="29"/>
      <c r="J72" s="27"/>
      <c r="K72" s="27"/>
      <c r="L72" s="27"/>
    </row>
    <row r="73" spans="1:12" s="33" customFormat="1" ht="15.75">
      <c r="A73" s="10" t="s">
        <v>26</v>
      </c>
      <c r="B73" s="5" t="s">
        <v>52</v>
      </c>
      <c r="C73" s="6">
        <f t="shared" si="8"/>
        <v>240.94499999999999</v>
      </c>
      <c r="D73" s="6">
        <v>240.94499999999999</v>
      </c>
      <c r="E73" s="6"/>
      <c r="F73" s="6"/>
      <c r="G73" s="29"/>
      <c r="H73" s="29"/>
      <c r="I73" s="29"/>
      <c r="J73" s="27"/>
      <c r="K73" s="27"/>
      <c r="L73" s="27"/>
    </row>
    <row r="74" spans="1:12" s="33" customFormat="1" ht="15.75">
      <c r="A74" s="10" t="s">
        <v>26</v>
      </c>
      <c r="B74" s="5" t="s">
        <v>53</v>
      </c>
      <c r="C74" s="6">
        <f t="shared" si="8"/>
        <v>39.26</v>
      </c>
      <c r="D74" s="6">
        <v>39.26</v>
      </c>
      <c r="E74" s="6"/>
      <c r="F74" s="6"/>
      <c r="G74" s="29"/>
      <c r="H74" s="29"/>
      <c r="I74" s="29"/>
      <c r="J74" s="27"/>
      <c r="K74" s="27"/>
      <c r="L74" s="27"/>
    </row>
    <row r="75" spans="1:12" s="33" customFormat="1" ht="15.75">
      <c r="A75" s="10" t="s">
        <v>26</v>
      </c>
      <c r="B75" s="5" t="s">
        <v>43</v>
      </c>
      <c r="C75" s="6">
        <f t="shared" si="8"/>
        <v>175.71100000000001</v>
      </c>
      <c r="D75" s="6">
        <v>175.71100000000001</v>
      </c>
      <c r="E75" s="6"/>
      <c r="F75" s="6"/>
      <c r="G75" s="29"/>
      <c r="H75" s="29"/>
      <c r="I75" s="29"/>
      <c r="J75" s="27"/>
      <c r="K75" s="27"/>
      <c r="L75" s="27"/>
    </row>
    <row r="76" spans="1:12" s="33" customFormat="1" ht="15.75">
      <c r="A76" s="10" t="s">
        <v>26</v>
      </c>
      <c r="B76" s="5" t="s">
        <v>54</v>
      </c>
      <c r="C76" s="6">
        <f t="shared" si="8"/>
        <v>233.989</v>
      </c>
      <c r="D76" s="6">
        <v>233.989</v>
      </c>
      <c r="E76" s="6"/>
      <c r="F76" s="6"/>
      <c r="G76" s="29"/>
      <c r="H76" s="29"/>
      <c r="I76" s="29"/>
      <c r="J76" s="27"/>
      <c r="K76" s="27"/>
      <c r="L76" s="27"/>
    </row>
    <row r="77" spans="1:12" s="33" customFormat="1" ht="15.75">
      <c r="A77" s="10" t="s">
        <v>26</v>
      </c>
      <c r="B77" s="5" t="s">
        <v>55</v>
      </c>
      <c r="C77" s="6">
        <f t="shared" si="8"/>
        <v>61.095999999999997</v>
      </c>
      <c r="D77" s="6">
        <v>61.095999999999997</v>
      </c>
      <c r="E77" s="6"/>
      <c r="F77" s="6"/>
      <c r="G77" s="29"/>
      <c r="H77" s="29"/>
      <c r="I77" s="29"/>
      <c r="J77" s="27"/>
      <c r="K77" s="27"/>
      <c r="L77" s="27"/>
    </row>
    <row r="78" spans="1:12" s="33" customFormat="1" ht="15.75">
      <c r="A78" s="10" t="s">
        <v>26</v>
      </c>
      <c r="B78" s="5" t="s">
        <v>56</v>
      </c>
      <c r="C78" s="6">
        <f t="shared" si="8"/>
        <v>249.084</v>
      </c>
      <c r="D78" s="6">
        <v>249.084</v>
      </c>
      <c r="E78" s="6"/>
      <c r="F78" s="6"/>
      <c r="G78" s="29"/>
      <c r="H78" s="29"/>
      <c r="I78" s="29"/>
      <c r="J78" s="27"/>
      <c r="K78" s="27"/>
      <c r="L78" s="27"/>
    </row>
    <row r="79" spans="1:12" s="33" customFormat="1" ht="15.75">
      <c r="A79" s="10" t="s">
        <v>26</v>
      </c>
      <c r="B79" s="5" t="s">
        <v>57</v>
      </c>
      <c r="C79" s="6">
        <f t="shared" si="8"/>
        <v>189.80799999999999</v>
      </c>
      <c r="D79" s="6">
        <v>189.80799999999999</v>
      </c>
      <c r="E79" s="6"/>
      <c r="F79" s="6"/>
      <c r="G79" s="29"/>
      <c r="H79" s="29"/>
      <c r="I79" s="29"/>
      <c r="J79" s="27"/>
      <c r="K79" s="27"/>
      <c r="L79" s="27"/>
    </row>
    <row r="80" spans="1:12" s="33" customFormat="1" ht="15.75">
      <c r="A80" s="10" t="s">
        <v>26</v>
      </c>
      <c r="B80" s="5" t="s">
        <v>7</v>
      </c>
      <c r="C80" s="6">
        <f t="shared" si="8"/>
        <v>507.80399999999997</v>
      </c>
      <c r="D80" s="6">
        <v>507.80399999999997</v>
      </c>
      <c r="E80" s="6"/>
      <c r="F80" s="6"/>
      <c r="G80" s="29"/>
      <c r="H80" s="29"/>
      <c r="I80" s="29"/>
      <c r="J80" s="27"/>
      <c r="K80" s="27"/>
      <c r="L80" s="27"/>
    </row>
    <row r="81" spans="1:12" s="33" customFormat="1" ht="15.75">
      <c r="A81" s="10" t="s">
        <v>26</v>
      </c>
      <c r="B81" s="5" t="s">
        <v>58</v>
      </c>
      <c r="C81" s="6">
        <f t="shared" si="8"/>
        <v>4.0000000000000001E-3</v>
      </c>
      <c r="D81" s="6">
        <v>4.0000000000000001E-3</v>
      </c>
      <c r="E81" s="6"/>
      <c r="F81" s="6"/>
      <c r="G81" s="29"/>
      <c r="H81" s="29"/>
      <c r="I81" s="29"/>
      <c r="J81" s="27"/>
      <c r="K81" s="27"/>
      <c r="L81" s="27"/>
    </row>
    <row r="82" spans="1:12" ht="31.5">
      <c r="A82" s="24">
        <v>7</v>
      </c>
      <c r="B82" s="2" t="s">
        <v>69</v>
      </c>
      <c r="C82" s="3">
        <f t="shared" si="8"/>
        <v>678.85899999999992</v>
      </c>
      <c r="D82" s="3">
        <f>SUM(D83:D94)</f>
        <v>508.36099999999999</v>
      </c>
      <c r="E82" s="3">
        <f t="shared" ref="E82" si="9">SUM(E83:E94)</f>
        <v>170.49799999999999</v>
      </c>
      <c r="F82" s="3"/>
      <c r="H82" s="29"/>
      <c r="I82" s="29"/>
    </row>
    <row r="83" spans="1:12" s="33" customFormat="1" ht="15.75">
      <c r="A83" s="10" t="s">
        <v>26</v>
      </c>
      <c r="B83" s="5" t="s">
        <v>73</v>
      </c>
      <c r="C83" s="6">
        <f t="shared" si="8"/>
        <v>8.1709999999999994</v>
      </c>
      <c r="D83" s="6">
        <v>8.1709999999999994</v>
      </c>
      <c r="E83" s="6"/>
      <c r="F83" s="6"/>
      <c r="G83" s="29"/>
      <c r="H83" s="29"/>
      <c r="I83" s="29"/>
      <c r="J83" s="27"/>
      <c r="K83" s="27"/>
      <c r="L83" s="27"/>
    </row>
    <row r="84" spans="1:12" s="33" customFormat="1" ht="15.75">
      <c r="A84" s="10" t="s">
        <v>26</v>
      </c>
      <c r="B84" s="5" t="s">
        <v>74</v>
      </c>
      <c r="C84" s="6">
        <f t="shared" si="8"/>
        <v>62.207999999999998</v>
      </c>
      <c r="D84" s="6">
        <v>5.64</v>
      </c>
      <c r="E84" s="6">
        <v>56.567999999999998</v>
      </c>
      <c r="F84" s="6"/>
      <c r="G84" s="29"/>
      <c r="H84" s="29"/>
      <c r="I84" s="29"/>
      <c r="J84" s="27"/>
      <c r="K84" s="27"/>
      <c r="L84" s="27"/>
    </row>
    <row r="85" spans="1:12" s="33" customFormat="1" ht="15.75">
      <c r="A85" s="10" t="s">
        <v>26</v>
      </c>
      <c r="B85" s="5" t="s">
        <v>45</v>
      </c>
      <c r="C85" s="6">
        <f t="shared" si="8"/>
        <v>51.497999999999998</v>
      </c>
      <c r="D85" s="6">
        <v>51.497999999999998</v>
      </c>
      <c r="E85" s="6"/>
      <c r="F85" s="6"/>
      <c r="G85" s="29"/>
      <c r="H85" s="29"/>
      <c r="I85" s="29"/>
      <c r="J85" s="27"/>
      <c r="K85" s="27"/>
      <c r="L85" s="27"/>
    </row>
    <row r="86" spans="1:12" s="33" customFormat="1" ht="15.75">
      <c r="A86" s="10" t="s">
        <v>26</v>
      </c>
      <c r="B86" s="5" t="s">
        <v>75</v>
      </c>
      <c r="C86" s="6">
        <f t="shared" si="8"/>
        <v>32.561999999999998</v>
      </c>
      <c r="D86" s="6">
        <v>32.561999999999998</v>
      </c>
      <c r="E86" s="6"/>
      <c r="F86" s="6"/>
      <c r="G86" s="29"/>
      <c r="H86" s="29"/>
      <c r="I86" s="29"/>
      <c r="J86" s="27"/>
      <c r="K86" s="27"/>
      <c r="L86" s="27"/>
    </row>
    <row r="87" spans="1:12" s="33" customFormat="1" ht="15.75">
      <c r="A87" s="10" t="s">
        <v>26</v>
      </c>
      <c r="B87" s="5" t="s">
        <v>76</v>
      </c>
      <c r="C87" s="6">
        <f t="shared" si="8"/>
        <v>62.37</v>
      </c>
      <c r="D87" s="6">
        <v>62.37</v>
      </c>
      <c r="E87" s="6"/>
      <c r="F87" s="6"/>
      <c r="G87" s="29"/>
      <c r="H87" s="29"/>
      <c r="I87" s="29"/>
      <c r="J87" s="27"/>
      <c r="K87" s="27"/>
      <c r="L87" s="27"/>
    </row>
    <row r="88" spans="1:12" s="33" customFormat="1" ht="15.75">
      <c r="A88" s="10" t="s">
        <v>26</v>
      </c>
      <c r="B88" s="5" t="s">
        <v>47</v>
      </c>
      <c r="C88" s="6">
        <f t="shared" si="8"/>
        <v>34.020000000000003</v>
      </c>
      <c r="D88" s="6">
        <v>34.020000000000003</v>
      </c>
      <c r="E88" s="6"/>
      <c r="F88" s="6"/>
      <c r="G88" s="29"/>
      <c r="H88" s="29"/>
      <c r="I88" s="29"/>
      <c r="J88" s="27"/>
      <c r="K88" s="27"/>
      <c r="L88" s="27"/>
    </row>
    <row r="89" spans="1:12" s="33" customFormat="1" ht="15.75">
      <c r="A89" s="10" t="s">
        <v>26</v>
      </c>
      <c r="B89" s="5" t="s">
        <v>35</v>
      </c>
      <c r="C89" s="6">
        <f t="shared" si="8"/>
        <v>104.71</v>
      </c>
      <c r="D89" s="6">
        <v>104.71</v>
      </c>
      <c r="E89" s="6"/>
      <c r="F89" s="6"/>
      <c r="G89" s="29"/>
      <c r="H89" s="29"/>
      <c r="I89" s="29"/>
      <c r="J89" s="27"/>
      <c r="K89" s="27"/>
      <c r="L89" s="27"/>
    </row>
    <row r="90" spans="1:12" s="33" customFormat="1" ht="15.75">
      <c r="A90" s="10" t="s">
        <v>26</v>
      </c>
      <c r="B90" s="5" t="s">
        <v>34</v>
      </c>
      <c r="C90" s="6">
        <f t="shared" si="8"/>
        <v>56.375999999999998</v>
      </c>
      <c r="D90" s="6">
        <v>56.375999999999998</v>
      </c>
      <c r="E90" s="6"/>
      <c r="F90" s="6"/>
      <c r="G90" s="29"/>
      <c r="H90" s="29"/>
      <c r="I90" s="29"/>
      <c r="J90" s="27"/>
      <c r="K90" s="27"/>
      <c r="L90" s="27"/>
    </row>
    <row r="91" spans="1:12" s="33" customFormat="1" ht="15.75">
      <c r="A91" s="10" t="s">
        <v>26</v>
      </c>
      <c r="B91" s="5" t="s">
        <v>29</v>
      </c>
      <c r="C91" s="6">
        <f t="shared" si="8"/>
        <v>72.900000000000006</v>
      </c>
      <c r="D91" s="6">
        <v>72.900000000000006</v>
      </c>
      <c r="E91" s="6"/>
      <c r="F91" s="6"/>
      <c r="G91" s="29"/>
      <c r="H91" s="29"/>
      <c r="I91" s="29"/>
      <c r="J91" s="27"/>
      <c r="K91" s="27"/>
      <c r="L91" s="27"/>
    </row>
    <row r="92" spans="1:12" s="33" customFormat="1" ht="15.75">
      <c r="A92" s="10" t="s">
        <v>26</v>
      </c>
      <c r="B92" s="5" t="s">
        <v>41</v>
      </c>
      <c r="C92" s="6">
        <f t="shared" si="8"/>
        <v>34.991999999999997</v>
      </c>
      <c r="D92" s="6">
        <v>34.991999999999997</v>
      </c>
      <c r="E92" s="6"/>
      <c r="F92" s="6"/>
      <c r="G92" s="29"/>
      <c r="H92" s="29"/>
      <c r="I92" s="29"/>
      <c r="J92" s="27"/>
      <c r="K92" s="27"/>
      <c r="L92" s="27"/>
    </row>
    <row r="93" spans="1:12" s="33" customFormat="1" ht="15.75">
      <c r="A93" s="10" t="s">
        <v>26</v>
      </c>
      <c r="B93" s="5" t="s">
        <v>77</v>
      </c>
      <c r="C93" s="6">
        <f t="shared" si="8"/>
        <v>113.93</v>
      </c>
      <c r="D93" s="6"/>
      <c r="E93" s="6">
        <v>113.93</v>
      </c>
      <c r="F93" s="6"/>
      <c r="G93" s="29"/>
      <c r="H93" s="29"/>
      <c r="I93" s="29"/>
      <c r="J93" s="27"/>
      <c r="K93" s="27"/>
      <c r="L93" s="27"/>
    </row>
    <row r="94" spans="1:12" s="33" customFormat="1" ht="15.75">
      <c r="A94" s="10" t="s">
        <v>26</v>
      </c>
      <c r="B94" s="5" t="s">
        <v>78</v>
      </c>
      <c r="C94" s="6">
        <f t="shared" si="8"/>
        <v>45.122</v>
      </c>
      <c r="D94" s="6">
        <v>45.122</v>
      </c>
      <c r="E94" s="6"/>
      <c r="F94" s="6"/>
      <c r="G94" s="29"/>
      <c r="H94" s="29"/>
      <c r="I94" s="29"/>
      <c r="J94" s="27"/>
      <c r="K94" s="27"/>
      <c r="L94" s="27"/>
    </row>
    <row r="95" spans="1:12" ht="47.25">
      <c r="A95" s="24">
        <v>8</v>
      </c>
      <c r="B95" s="2" t="s">
        <v>96</v>
      </c>
      <c r="C95" s="3">
        <f t="shared" si="8"/>
        <v>40.65</v>
      </c>
      <c r="D95" s="3">
        <f>SUM(D96:D105)</f>
        <v>35</v>
      </c>
      <c r="E95" s="3">
        <f t="shared" ref="E95" si="10">SUM(E96:E105)</f>
        <v>5.65</v>
      </c>
      <c r="F95" s="3"/>
      <c r="H95" s="29"/>
      <c r="I95" s="29"/>
    </row>
    <row r="96" spans="1:12" s="33" customFormat="1" ht="15.75">
      <c r="A96" s="10" t="s">
        <v>26</v>
      </c>
      <c r="B96" s="5" t="s">
        <v>97</v>
      </c>
      <c r="C96" s="6">
        <f t="shared" si="8"/>
        <v>2.1</v>
      </c>
      <c r="D96" s="6"/>
      <c r="E96" s="6">
        <v>2.1</v>
      </c>
      <c r="F96" s="6"/>
      <c r="G96" s="29"/>
      <c r="H96" s="29"/>
      <c r="I96" s="29"/>
      <c r="J96" s="27"/>
      <c r="K96" s="27"/>
      <c r="L96" s="27"/>
    </row>
    <row r="97" spans="1:12" s="33" customFormat="1" ht="15.75">
      <c r="A97" s="10" t="s">
        <v>26</v>
      </c>
      <c r="B97" s="5" t="s">
        <v>104</v>
      </c>
      <c r="C97" s="6">
        <f t="shared" si="8"/>
        <v>2.9</v>
      </c>
      <c r="D97" s="6"/>
      <c r="E97" s="6">
        <v>2.9</v>
      </c>
      <c r="F97" s="6"/>
      <c r="G97" s="29"/>
      <c r="H97" s="29"/>
      <c r="I97" s="29"/>
      <c r="J97" s="27"/>
      <c r="K97" s="27"/>
      <c r="L97" s="27"/>
    </row>
    <row r="98" spans="1:12" s="33" customFormat="1" ht="15.75">
      <c r="A98" s="10" t="s">
        <v>26</v>
      </c>
      <c r="B98" s="5" t="s">
        <v>105</v>
      </c>
      <c r="C98" s="6">
        <f t="shared" si="8"/>
        <v>3.05</v>
      </c>
      <c r="D98" s="6">
        <v>2.4</v>
      </c>
      <c r="E98" s="6">
        <v>0.65</v>
      </c>
      <c r="F98" s="6"/>
      <c r="G98" s="29"/>
      <c r="H98" s="29"/>
      <c r="I98" s="29"/>
      <c r="J98" s="27"/>
      <c r="K98" s="27"/>
      <c r="L98" s="27"/>
    </row>
    <row r="99" spans="1:12" s="33" customFormat="1" ht="15.75">
      <c r="A99" s="10" t="s">
        <v>26</v>
      </c>
      <c r="B99" s="5" t="s">
        <v>106</v>
      </c>
      <c r="C99" s="6">
        <f t="shared" si="8"/>
        <v>2.5</v>
      </c>
      <c r="D99" s="6">
        <v>2.5</v>
      </c>
      <c r="E99" s="6"/>
      <c r="F99" s="6"/>
      <c r="G99" s="29"/>
      <c r="H99" s="29"/>
      <c r="I99" s="29"/>
      <c r="J99" s="27"/>
      <c r="K99" s="27"/>
      <c r="L99" s="27"/>
    </row>
    <row r="100" spans="1:12" s="33" customFormat="1" ht="15.75">
      <c r="A100" s="10" t="s">
        <v>26</v>
      </c>
      <c r="B100" s="5" t="s">
        <v>107</v>
      </c>
      <c r="C100" s="6">
        <f t="shared" si="8"/>
        <v>1.45</v>
      </c>
      <c r="D100" s="6">
        <v>1.45</v>
      </c>
      <c r="E100" s="6"/>
      <c r="F100" s="6"/>
      <c r="G100" s="29"/>
      <c r="H100" s="29"/>
      <c r="I100" s="29"/>
      <c r="J100" s="27"/>
      <c r="K100" s="27"/>
      <c r="L100" s="27"/>
    </row>
    <row r="101" spans="1:12" s="33" customFormat="1" ht="15.75">
      <c r="A101" s="10" t="s">
        <v>26</v>
      </c>
      <c r="B101" s="5" t="s">
        <v>108</v>
      </c>
      <c r="C101" s="6">
        <f t="shared" si="8"/>
        <v>0.45</v>
      </c>
      <c r="D101" s="6">
        <v>0.45</v>
      </c>
      <c r="E101" s="6"/>
      <c r="F101" s="6"/>
      <c r="G101" s="29"/>
      <c r="H101" s="29"/>
      <c r="I101" s="29"/>
      <c r="J101" s="27"/>
      <c r="K101" s="27"/>
      <c r="L101" s="27"/>
    </row>
    <row r="102" spans="1:12" s="33" customFormat="1" ht="15.75">
      <c r="A102" s="10" t="s">
        <v>26</v>
      </c>
      <c r="B102" s="5" t="s">
        <v>109</v>
      </c>
      <c r="C102" s="6">
        <f t="shared" si="8"/>
        <v>5.2</v>
      </c>
      <c r="D102" s="6">
        <v>5.2</v>
      </c>
      <c r="E102" s="6"/>
      <c r="F102" s="6"/>
      <c r="G102" s="29"/>
      <c r="H102" s="29"/>
      <c r="I102" s="29"/>
      <c r="J102" s="27"/>
      <c r="K102" s="27"/>
      <c r="L102" s="27"/>
    </row>
    <row r="103" spans="1:12" s="33" customFormat="1" ht="15.75">
      <c r="A103" s="10" t="s">
        <v>26</v>
      </c>
      <c r="B103" s="5" t="s">
        <v>110</v>
      </c>
      <c r="C103" s="6">
        <f t="shared" si="8"/>
        <v>7.95</v>
      </c>
      <c r="D103" s="6">
        <v>7.95</v>
      </c>
      <c r="E103" s="6"/>
      <c r="F103" s="6"/>
      <c r="G103" s="29"/>
      <c r="H103" s="29"/>
      <c r="I103" s="29"/>
      <c r="J103" s="27"/>
      <c r="K103" s="27"/>
      <c r="L103" s="27"/>
    </row>
    <row r="104" spans="1:12" s="33" customFormat="1" ht="15.75">
      <c r="A104" s="10" t="s">
        <v>26</v>
      </c>
      <c r="B104" s="5" t="s">
        <v>111</v>
      </c>
      <c r="C104" s="6">
        <f t="shared" ref="C104:C135" si="11">SUM(D104:E104)</f>
        <v>14.45</v>
      </c>
      <c r="D104" s="6">
        <v>14.45</v>
      </c>
      <c r="E104" s="6"/>
      <c r="F104" s="6"/>
      <c r="G104" s="29"/>
      <c r="H104" s="29"/>
      <c r="I104" s="29"/>
      <c r="J104" s="27"/>
      <c r="K104" s="27"/>
      <c r="L104" s="27"/>
    </row>
    <row r="105" spans="1:12" s="33" customFormat="1" ht="15.75">
      <c r="A105" s="10" t="s">
        <v>26</v>
      </c>
      <c r="B105" s="5" t="s">
        <v>112</v>
      </c>
      <c r="C105" s="6">
        <f t="shared" si="11"/>
        <v>0.6</v>
      </c>
      <c r="D105" s="6">
        <v>0.6</v>
      </c>
      <c r="E105" s="6"/>
      <c r="F105" s="6"/>
      <c r="G105" s="29"/>
      <c r="H105" s="29"/>
      <c r="I105" s="29"/>
      <c r="J105" s="27"/>
      <c r="K105" s="27"/>
      <c r="L105" s="27"/>
    </row>
    <row r="106" spans="1:12" ht="47.25">
      <c r="A106" s="24">
        <v>9</v>
      </c>
      <c r="B106" s="2" t="s">
        <v>98</v>
      </c>
      <c r="C106" s="3">
        <f t="shared" si="11"/>
        <v>17</v>
      </c>
      <c r="D106" s="3">
        <f>D107</f>
        <v>0</v>
      </c>
      <c r="E106" s="3">
        <f>+E107</f>
        <v>17</v>
      </c>
      <c r="F106" s="3"/>
      <c r="H106" s="29"/>
      <c r="I106" s="29"/>
    </row>
    <row r="107" spans="1:12" s="33" customFormat="1" ht="15.75">
      <c r="A107" s="10" t="s">
        <v>26</v>
      </c>
      <c r="B107" s="5" t="s">
        <v>104</v>
      </c>
      <c r="C107" s="6">
        <f t="shared" si="11"/>
        <v>17</v>
      </c>
      <c r="D107" s="6"/>
      <c r="E107" s="6">
        <v>17</v>
      </c>
      <c r="F107" s="6"/>
      <c r="G107" s="29"/>
      <c r="H107" s="29"/>
      <c r="I107" s="29"/>
      <c r="J107" s="27"/>
      <c r="K107" s="27"/>
      <c r="L107" s="27"/>
    </row>
    <row r="108" spans="1:12" ht="63">
      <c r="A108" s="24">
        <v>10</v>
      </c>
      <c r="B108" s="2" t="s">
        <v>99</v>
      </c>
      <c r="C108" s="3">
        <f t="shared" si="11"/>
        <v>1511</v>
      </c>
      <c r="D108" s="3">
        <f t="shared" ref="D108:E108" si="12">SUM(D109:D122)</f>
        <v>0</v>
      </c>
      <c r="E108" s="3">
        <f t="shared" si="12"/>
        <v>1511</v>
      </c>
      <c r="F108" s="3"/>
      <c r="H108" s="29"/>
      <c r="I108" s="29"/>
    </row>
    <row r="109" spans="1:12" s="33" customFormat="1" ht="15.75">
      <c r="A109" s="10" t="s">
        <v>26</v>
      </c>
      <c r="B109" s="5" t="s">
        <v>97</v>
      </c>
      <c r="C109" s="6">
        <f t="shared" si="11"/>
        <v>122</v>
      </c>
      <c r="D109" s="6"/>
      <c r="E109" s="6">
        <v>122</v>
      </c>
      <c r="F109" s="6"/>
      <c r="G109" s="29"/>
      <c r="H109" s="29"/>
      <c r="I109" s="29"/>
      <c r="J109" s="27"/>
      <c r="K109" s="27"/>
      <c r="L109" s="27"/>
    </row>
    <row r="110" spans="1:12" s="33" customFormat="1" ht="15.75">
      <c r="A110" s="10" t="s">
        <v>26</v>
      </c>
      <c r="B110" s="5" t="s">
        <v>104</v>
      </c>
      <c r="C110" s="6">
        <f t="shared" si="11"/>
        <v>95</v>
      </c>
      <c r="D110" s="6"/>
      <c r="E110" s="6">
        <v>95</v>
      </c>
      <c r="F110" s="6"/>
      <c r="G110" s="29"/>
      <c r="H110" s="29"/>
      <c r="I110" s="29"/>
      <c r="J110" s="27"/>
      <c r="K110" s="27"/>
      <c r="L110" s="27"/>
    </row>
    <row r="111" spans="1:12" s="33" customFormat="1" ht="15.75">
      <c r="A111" s="10" t="s">
        <v>26</v>
      </c>
      <c r="B111" s="5" t="s">
        <v>105</v>
      </c>
      <c r="C111" s="6">
        <f t="shared" si="11"/>
        <v>95</v>
      </c>
      <c r="D111" s="6"/>
      <c r="E111" s="6">
        <v>95</v>
      </c>
      <c r="F111" s="6"/>
      <c r="G111" s="29"/>
      <c r="H111" s="29"/>
      <c r="I111" s="29"/>
      <c r="J111" s="27"/>
      <c r="K111" s="27"/>
      <c r="L111" s="27"/>
    </row>
    <row r="112" spans="1:12" s="33" customFormat="1" ht="15.75">
      <c r="A112" s="10" t="s">
        <v>26</v>
      </c>
      <c r="B112" s="5" t="s">
        <v>113</v>
      </c>
      <c r="C112" s="6">
        <f t="shared" si="11"/>
        <v>68</v>
      </c>
      <c r="D112" s="6"/>
      <c r="E112" s="6">
        <v>68</v>
      </c>
      <c r="F112" s="6"/>
      <c r="G112" s="29"/>
      <c r="H112" s="29"/>
      <c r="I112" s="29"/>
      <c r="J112" s="27"/>
      <c r="K112" s="27"/>
      <c r="L112" s="27"/>
    </row>
    <row r="113" spans="1:13" s="33" customFormat="1" ht="15.75">
      <c r="A113" s="10" t="s">
        <v>26</v>
      </c>
      <c r="B113" s="5" t="s">
        <v>106</v>
      </c>
      <c r="C113" s="6">
        <f t="shared" si="11"/>
        <v>109</v>
      </c>
      <c r="D113" s="6"/>
      <c r="E113" s="6">
        <v>109</v>
      </c>
      <c r="F113" s="6"/>
      <c r="G113" s="29"/>
      <c r="H113" s="29"/>
      <c r="I113" s="29"/>
      <c r="J113" s="27"/>
      <c r="K113" s="27"/>
      <c r="L113" s="27"/>
    </row>
    <row r="114" spans="1:13" s="33" customFormat="1" ht="15.75">
      <c r="A114" s="10" t="s">
        <v>26</v>
      </c>
      <c r="B114" s="5" t="s">
        <v>107</v>
      </c>
      <c r="C114" s="6">
        <f t="shared" si="11"/>
        <v>102.7</v>
      </c>
      <c r="D114" s="6"/>
      <c r="E114" s="6">
        <v>102.7</v>
      </c>
      <c r="F114" s="6"/>
      <c r="G114" s="29"/>
      <c r="H114" s="29"/>
      <c r="I114" s="29"/>
      <c r="J114" s="27"/>
      <c r="K114" s="27"/>
      <c r="L114" s="27"/>
    </row>
    <row r="115" spans="1:13" s="33" customFormat="1" ht="15.75">
      <c r="A115" s="10" t="s">
        <v>26</v>
      </c>
      <c r="B115" s="5" t="s">
        <v>114</v>
      </c>
      <c r="C115" s="6">
        <f t="shared" si="11"/>
        <v>95</v>
      </c>
      <c r="D115" s="6"/>
      <c r="E115" s="6">
        <v>95</v>
      </c>
      <c r="F115" s="6"/>
      <c r="G115" s="29"/>
      <c r="H115" s="29"/>
      <c r="I115" s="29"/>
      <c r="J115" s="27"/>
      <c r="K115" s="27"/>
      <c r="L115" s="27"/>
    </row>
    <row r="116" spans="1:13" s="33" customFormat="1" ht="15.75">
      <c r="A116" s="10" t="s">
        <v>26</v>
      </c>
      <c r="B116" s="5" t="s">
        <v>108</v>
      </c>
      <c r="C116" s="6">
        <f t="shared" si="11"/>
        <v>55</v>
      </c>
      <c r="D116" s="6"/>
      <c r="E116" s="6">
        <v>55</v>
      </c>
      <c r="F116" s="6"/>
      <c r="G116" s="29"/>
      <c r="H116" s="29"/>
      <c r="I116" s="29"/>
      <c r="J116" s="27"/>
      <c r="K116" s="27"/>
      <c r="L116" s="27"/>
    </row>
    <row r="117" spans="1:13" s="33" customFormat="1" ht="15.75">
      <c r="A117" s="10" t="s">
        <v>26</v>
      </c>
      <c r="B117" s="5" t="s">
        <v>109</v>
      </c>
      <c r="C117" s="6">
        <f t="shared" si="11"/>
        <v>150</v>
      </c>
      <c r="D117" s="6"/>
      <c r="E117" s="6">
        <v>150</v>
      </c>
      <c r="F117" s="6"/>
      <c r="G117" s="29"/>
      <c r="H117" s="29"/>
      <c r="I117" s="29"/>
      <c r="J117" s="27"/>
      <c r="K117" s="27"/>
      <c r="L117" s="27"/>
    </row>
    <row r="118" spans="1:13" s="33" customFormat="1" ht="15.75">
      <c r="A118" s="10" t="s">
        <v>26</v>
      </c>
      <c r="B118" s="5" t="s">
        <v>110</v>
      </c>
      <c r="C118" s="6">
        <f t="shared" si="11"/>
        <v>170</v>
      </c>
      <c r="D118" s="6"/>
      <c r="E118" s="6">
        <v>170</v>
      </c>
      <c r="F118" s="6"/>
      <c r="G118" s="29"/>
      <c r="H118" s="29"/>
      <c r="I118" s="29"/>
      <c r="J118" s="27"/>
      <c r="K118" s="27"/>
      <c r="L118" s="27"/>
    </row>
    <row r="119" spans="1:13" s="33" customFormat="1" ht="15.75">
      <c r="A119" s="10" t="s">
        <v>26</v>
      </c>
      <c r="B119" s="5" t="s">
        <v>115</v>
      </c>
      <c r="C119" s="6">
        <f t="shared" si="11"/>
        <v>82</v>
      </c>
      <c r="D119" s="6"/>
      <c r="E119" s="6">
        <v>82</v>
      </c>
      <c r="F119" s="6"/>
      <c r="G119" s="29"/>
      <c r="H119" s="29"/>
      <c r="I119" s="29"/>
      <c r="J119" s="27"/>
      <c r="K119" s="27"/>
      <c r="L119" s="27"/>
    </row>
    <row r="120" spans="1:13" s="33" customFormat="1" ht="15.75">
      <c r="A120" s="10" t="s">
        <v>26</v>
      </c>
      <c r="B120" s="5" t="s">
        <v>111</v>
      </c>
      <c r="C120" s="6">
        <f t="shared" si="11"/>
        <v>150</v>
      </c>
      <c r="D120" s="6"/>
      <c r="E120" s="6">
        <v>150</v>
      </c>
      <c r="F120" s="6"/>
      <c r="G120" s="29"/>
      <c r="H120" s="29"/>
      <c r="I120" s="29"/>
      <c r="J120" s="27"/>
      <c r="K120" s="27"/>
      <c r="L120" s="27"/>
    </row>
    <row r="121" spans="1:13" s="33" customFormat="1" ht="15.75">
      <c r="A121" s="4" t="s">
        <v>26</v>
      </c>
      <c r="B121" s="5" t="s">
        <v>116</v>
      </c>
      <c r="C121" s="6">
        <f t="shared" si="11"/>
        <v>135.30000000000001</v>
      </c>
      <c r="D121" s="6"/>
      <c r="E121" s="6">
        <v>135.30000000000001</v>
      </c>
      <c r="F121" s="6"/>
      <c r="G121" s="29"/>
      <c r="H121" s="29"/>
      <c r="I121" s="29"/>
      <c r="J121" s="27"/>
      <c r="K121" s="27"/>
      <c r="L121" s="27"/>
    </row>
    <row r="122" spans="1:13" s="33" customFormat="1" ht="15.75">
      <c r="A122" s="4" t="s">
        <v>26</v>
      </c>
      <c r="B122" s="5" t="s">
        <v>112</v>
      </c>
      <c r="C122" s="6">
        <f t="shared" si="11"/>
        <v>82</v>
      </c>
      <c r="D122" s="6"/>
      <c r="E122" s="6">
        <v>82</v>
      </c>
      <c r="F122" s="6"/>
      <c r="G122" s="29"/>
      <c r="H122" s="29"/>
      <c r="I122" s="29"/>
      <c r="J122" s="27"/>
      <c r="K122" s="27"/>
      <c r="L122" s="27"/>
    </row>
    <row r="123" spans="1:13" ht="27" customHeight="1">
      <c r="A123" s="24">
        <v>11</v>
      </c>
      <c r="B123" s="2" t="s">
        <v>131</v>
      </c>
      <c r="C123" s="3">
        <f t="shared" si="11"/>
        <v>107.27600000000001</v>
      </c>
      <c r="D123" s="3">
        <f>D124</f>
        <v>0</v>
      </c>
      <c r="E123" s="3">
        <f t="shared" ref="E123" si="13">E124</f>
        <v>107.27600000000001</v>
      </c>
      <c r="F123" s="3"/>
      <c r="H123" s="29"/>
      <c r="I123" s="29"/>
    </row>
    <row r="124" spans="1:13" ht="15.75">
      <c r="A124" s="24" t="s">
        <v>26</v>
      </c>
      <c r="B124" s="5" t="s">
        <v>117</v>
      </c>
      <c r="C124" s="6">
        <f t="shared" si="11"/>
        <v>107.27600000000001</v>
      </c>
      <c r="D124" s="6">
        <f t="shared" ref="D124:E124" si="14">D125+D126</f>
        <v>0</v>
      </c>
      <c r="E124" s="6">
        <f t="shared" si="14"/>
        <v>107.27600000000001</v>
      </c>
      <c r="F124" s="3"/>
      <c r="H124" s="29"/>
      <c r="I124" s="29"/>
    </row>
    <row r="125" spans="1:13" s="33" customFormat="1" ht="31.5">
      <c r="A125" s="4" t="s">
        <v>118</v>
      </c>
      <c r="B125" s="5" t="s">
        <v>119</v>
      </c>
      <c r="C125" s="6">
        <f t="shared" si="11"/>
        <v>40.939</v>
      </c>
      <c r="D125" s="6"/>
      <c r="E125" s="6">
        <v>40.939</v>
      </c>
      <c r="F125" s="6"/>
      <c r="G125" s="29"/>
      <c r="H125" s="29"/>
      <c r="I125" s="29"/>
      <c r="J125" s="27"/>
      <c r="K125" s="27"/>
      <c r="L125" s="27"/>
      <c r="M125" s="33">
        <v>123600000</v>
      </c>
    </row>
    <row r="126" spans="1:13" s="33" customFormat="1" ht="31.5">
      <c r="A126" s="4" t="s">
        <v>118</v>
      </c>
      <c r="B126" s="5" t="s">
        <v>120</v>
      </c>
      <c r="C126" s="6">
        <f t="shared" si="11"/>
        <v>66.337000000000003</v>
      </c>
      <c r="D126" s="6"/>
      <c r="E126" s="6">
        <v>66.337000000000003</v>
      </c>
      <c r="F126" s="6"/>
      <c r="G126" s="29"/>
      <c r="H126" s="29"/>
      <c r="I126" s="29"/>
      <c r="J126" s="27"/>
      <c r="K126" s="27"/>
      <c r="L126" s="27"/>
      <c r="M126" s="33">
        <v>93600000</v>
      </c>
    </row>
    <row r="127" spans="1:13" ht="31.5">
      <c r="A127" s="24">
        <v>12</v>
      </c>
      <c r="B127" s="2" t="s">
        <v>100</v>
      </c>
      <c r="C127" s="3">
        <f t="shared" si="11"/>
        <v>15512</v>
      </c>
      <c r="D127" s="3">
        <f t="shared" ref="D127:E127" si="15">SUM(D128:D141)</f>
        <v>15512</v>
      </c>
      <c r="E127" s="3">
        <f t="shared" si="15"/>
        <v>0</v>
      </c>
      <c r="F127" s="3"/>
      <c r="G127" s="41"/>
      <c r="H127" s="41"/>
      <c r="I127" s="41"/>
      <c r="J127" s="42"/>
      <c r="K127" s="42"/>
      <c r="L127" s="42"/>
      <c r="M127" s="42"/>
    </row>
    <row r="128" spans="1:13" s="33" customFormat="1" ht="15.75">
      <c r="A128" s="24" t="s">
        <v>26</v>
      </c>
      <c r="B128" s="5" t="s">
        <v>97</v>
      </c>
      <c r="C128" s="6">
        <f t="shared" si="11"/>
        <v>180</v>
      </c>
      <c r="D128" s="6">
        <v>180</v>
      </c>
      <c r="E128" s="6"/>
      <c r="F128" s="6"/>
      <c r="G128" s="41"/>
      <c r="H128" s="41"/>
      <c r="I128" s="41"/>
      <c r="J128" s="42"/>
      <c r="K128" s="42"/>
      <c r="L128" s="42"/>
      <c r="M128" s="43">
        <v>123600000</v>
      </c>
    </row>
    <row r="129" spans="1:13" s="33" customFormat="1" ht="15.75">
      <c r="A129" s="24" t="s">
        <v>26</v>
      </c>
      <c r="B129" s="5" t="s">
        <v>104</v>
      </c>
      <c r="C129" s="6">
        <f t="shared" si="11"/>
        <v>780</v>
      </c>
      <c r="D129" s="6">
        <v>780</v>
      </c>
      <c r="E129" s="6"/>
      <c r="F129" s="6"/>
      <c r="G129" s="41"/>
      <c r="H129" s="41"/>
      <c r="I129" s="41"/>
      <c r="J129" s="42"/>
      <c r="K129" s="42"/>
      <c r="L129" s="42"/>
      <c r="M129" s="43">
        <v>93600000</v>
      </c>
    </row>
    <row r="130" spans="1:13" s="33" customFormat="1" ht="15.75">
      <c r="A130" s="24" t="s">
        <v>26</v>
      </c>
      <c r="B130" s="5" t="s">
        <v>105</v>
      </c>
      <c r="C130" s="6">
        <f t="shared" si="11"/>
        <v>1380</v>
      </c>
      <c r="D130" s="6">
        <v>1380</v>
      </c>
      <c r="E130" s="6"/>
      <c r="F130" s="6"/>
      <c r="G130" s="41"/>
      <c r="H130" s="41"/>
      <c r="I130" s="41"/>
      <c r="J130" s="42"/>
      <c r="K130" s="42"/>
      <c r="L130" s="42"/>
      <c r="M130" s="43">
        <v>102500000</v>
      </c>
    </row>
    <row r="131" spans="1:13" s="33" customFormat="1" ht="15.75">
      <c r="A131" s="24" t="s">
        <v>26</v>
      </c>
      <c r="B131" s="5" t="s">
        <v>113</v>
      </c>
      <c r="C131" s="6">
        <f t="shared" si="11"/>
        <v>2550</v>
      </c>
      <c r="D131" s="6">
        <v>2550</v>
      </c>
      <c r="E131" s="6"/>
      <c r="F131" s="6"/>
      <c r="G131" s="41"/>
      <c r="H131" s="41"/>
      <c r="I131" s="41"/>
      <c r="J131" s="42"/>
      <c r="K131" s="42"/>
      <c r="L131" s="42"/>
      <c r="M131" s="43">
        <v>103400000</v>
      </c>
    </row>
    <row r="132" spans="1:13" s="33" customFormat="1" ht="15.75">
      <c r="A132" s="24" t="s">
        <v>26</v>
      </c>
      <c r="B132" s="5" t="s">
        <v>106</v>
      </c>
      <c r="C132" s="6">
        <f t="shared" si="11"/>
        <v>0</v>
      </c>
      <c r="D132" s="6">
        <v>0</v>
      </c>
      <c r="E132" s="6"/>
      <c r="F132" s="6"/>
      <c r="G132" s="41"/>
      <c r="H132" s="41"/>
      <c r="I132" s="41"/>
      <c r="J132" s="42"/>
      <c r="K132" s="42"/>
      <c r="L132" s="42"/>
      <c r="M132" s="43">
        <v>170800000</v>
      </c>
    </row>
    <row r="133" spans="1:13" s="33" customFormat="1" ht="15.75">
      <c r="A133" s="24" t="s">
        <v>26</v>
      </c>
      <c r="B133" s="5" t="s">
        <v>107</v>
      </c>
      <c r="C133" s="6">
        <f t="shared" si="11"/>
        <v>3210</v>
      </c>
      <c r="D133" s="6">
        <v>3210</v>
      </c>
      <c r="E133" s="6"/>
      <c r="F133" s="6"/>
      <c r="G133" s="41"/>
      <c r="H133" s="41"/>
      <c r="I133" s="41"/>
      <c r="J133" s="42"/>
      <c r="K133" s="42"/>
      <c r="L133" s="42"/>
      <c r="M133" s="43">
        <v>151700000</v>
      </c>
    </row>
    <row r="134" spans="1:13" s="33" customFormat="1" ht="15.75">
      <c r="A134" s="24" t="s">
        <v>26</v>
      </c>
      <c r="B134" s="5" t="s">
        <v>114</v>
      </c>
      <c r="C134" s="6">
        <f t="shared" si="11"/>
        <v>60</v>
      </c>
      <c r="D134" s="6">
        <v>60</v>
      </c>
      <c r="E134" s="6"/>
      <c r="F134" s="6"/>
      <c r="G134" s="41"/>
      <c r="H134" s="41"/>
      <c r="I134" s="41"/>
      <c r="J134" s="42"/>
      <c r="K134" s="42"/>
      <c r="L134" s="42"/>
      <c r="M134" s="43">
        <v>111700000</v>
      </c>
    </row>
    <row r="135" spans="1:13" s="33" customFormat="1" ht="15.75">
      <c r="A135" s="24" t="s">
        <v>26</v>
      </c>
      <c r="B135" s="5" t="s">
        <v>108</v>
      </c>
      <c r="C135" s="6">
        <f t="shared" si="11"/>
        <v>750</v>
      </c>
      <c r="D135" s="6">
        <v>750</v>
      </c>
      <c r="E135" s="6"/>
      <c r="F135" s="6"/>
      <c r="G135" s="41"/>
      <c r="H135" s="41"/>
      <c r="I135" s="41"/>
      <c r="J135" s="42"/>
      <c r="K135" s="42"/>
      <c r="L135" s="42"/>
      <c r="M135" s="43">
        <v>83700000</v>
      </c>
    </row>
    <row r="136" spans="1:13" s="33" customFormat="1" ht="15.75">
      <c r="A136" s="24" t="s">
        <v>26</v>
      </c>
      <c r="B136" s="5" t="s">
        <v>109</v>
      </c>
      <c r="C136" s="6">
        <f t="shared" ref="C136:C143" si="16">SUM(D136:E136)</f>
        <v>900</v>
      </c>
      <c r="D136" s="6">
        <v>900</v>
      </c>
      <c r="E136" s="6"/>
      <c r="F136" s="6"/>
      <c r="G136" s="41"/>
      <c r="H136" s="41"/>
      <c r="I136" s="41"/>
      <c r="J136" s="42"/>
      <c r="K136" s="42"/>
      <c r="L136" s="42"/>
      <c r="M136" s="43">
        <v>164900000</v>
      </c>
    </row>
    <row r="137" spans="1:13" s="33" customFormat="1" ht="15.75">
      <c r="A137" s="24" t="s">
        <v>26</v>
      </c>
      <c r="B137" s="5" t="s">
        <v>110</v>
      </c>
      <c r="C137" s="6">
        <f t="shared" si="16"/>
        <v>1350</v>
      </c>
      <c r="D137" s="6">
        <v>1350</v>
      </c>
      <c r="E137" s="6"/>
      <c r="F137" s="6"/>
      <c r="G137" s="41"/>
      <c r="H137" s="41"/>
      <c r="I137" s="41"/>
      <c r="J137" s="42"/>
      <c r="K137" s="42"/>
      <c r="L137" s="42"/>
      <c r="M137" s="43">
        <v>171200000</v>
      </c>
    </row>
    <row r="138" spans="1:13" s="33" customFormat="1" ht="15.75">
      <c r="A138" s="24" t="s">
        <v>26</v>
      </c>
      <c r="B138" s="5" t="s">
        <v>115</v>
      </c>
      <c r="C138" s="6">
        <f t="shared" si="16"/>
        <v>1620</v>
      </c>
      <c r="D138" s="6">
        <v>1620</v>
      </c>
      <c r="E138" s="6"/>
      <c r="F138" s="6"/>
      <c r="G138" s="41"/>
      <c r="H138" s="41"/>
      <c r="I138" s="41"/>
      <c r="J138" s="42"/>
      <c r="K138" s="42"/>
      <c r="L138" s="42"/>
      <c r="M138" s="43">
        <v>142400000</v>
      </c>
    </row>
    <row r="139" spans="1:13" s="33" customFormat="1" ht="15.75">
      <c r="A139" s="24" t="s">
        <v>26</v>
      </c>
      <c r="B139" s="5" t="s">
        <v>111</v>
      </c>
      <c r="C139" s="6">
        <f t="shared" si="16"/>
        <v>2520</v>
      </c>
      <c r="D139" s="6">
        <v>2520</v>
      </c>
      <c r="E139" s="6"/>
      <c r="F139" s="6"/>
      <c r="G139" s="41"/>
      <c r="H139" s="41"/>
      <c r="I139" s="41"/>
      <c r="J139" s="42"/>
      <c r="K139" s="42"/>
      <c r="L139" s="42"/>
      <c r="M139" s="43">
        <v>149800000</v>
      </c>
    </row>
    <row r="140" spans="1:13" s="33" customFormat="1" ht="15.75">
      <c r="A140" s="24" t="s">
        <v>26</v>
      </c>
      <c r="B140" s="5" t="s">
        <v>116</v>
      </c>
      <c r="C140" s="6">
        <f t="shared" si="16"/>
        <v>90</v>
      </c>
      <c r="D140" s="6">
        <v>90</v>
      </c>
      <c r="E140" s="6"/>
      <c r="F140" s="6"/>
      <c r="G140" s="41"/>
      <c r="H140" s="41"/>
      <c r="I140" s="41"/>
      <c r="J140" s="42"/>
      <c r="K140" s="42"/>
      <c r="L140" s="42"/>
      <c r="M140" s="43">
        <v>148900000</v>
      </c>
    </row>
    <row r="141" spans="1:13" s="33" customFormat="1" ht="15.75">
      <c r="A141" s="24" t="s">
        <v>26</v>
      </c>
      <c r="B141" s="5" t="s">
        <v>112</v>
      </c>
      <c r="C141" s="6">
        <f t="shared" si="16"/>
        <v>122</v>
      </c>
      <c r="D141" s="6">
        <v>122</v>
      </c>
      <c r="E141" s="6"/>
      <c r="F141" s="6"/>
      <c r="G141" s="41"/>
      <c r="H141" s="41"/>
      <c r="I141" s="41"/>
      <c r="J141" s="42"/>
      <c r="K141" s="42"/>
      <c r="L141" s="42"/>
      <c r="M141" s="43">
        <v>94700000</v>
      </c>
    </row>
    <row r="142" spans="1:13" ht="31.5">
      <c r="A142" s="24">
        <v>13</v>
      </c>
      <c r="B142" s="2" t="s">
        <v>132</v>
      </c>
      <c r="C142" s="3">
        <f t="shared" si="16"/>
        <v>48.6</v>
      </c>
      <c r="D142" s="3">
        <f>D143</f>
        <v>0</v>
      </c>
      <c r="E142" s="3">
        <f>+E143</f>
        <v>48.6</v>
      </c>
      <c r="F142" s="3"/>
      <c r="H142" s="29"/>
      <c r="I142" s="29"/>
    </row>
    <row r="143" spans="1:13" s="33" customFormat="1" ht="15.75">
      <c r="A143" s="4" t="s">
        <v>26</v>
      </c>
      <c r="B143" s="5" t="s">
        <v>133</v>
      </c>
      <c r="C143" s="6">
        <f t="shared" si="16"/>
        <v>48.6</v>
      </c>
      <c r="D143" s="6"/>
      <c r="E143" s="6">
        <v>48.6</v>
      </c>
      <c r="F143" s="6"/>
      <c r="G143" s="29"/>
      <c r="H143" s="29"/>
      <c r="I143" s="29"/>
      <c r="J143" s="27"/>
      <c r="K143" s="27"/>
      <c r="L143" s="27"/>
    </row>
  </sheetData>
  <mergeCells count="7">
    <mergeCell ref="F5:F6"/>
    <mergeCell ref="A2:F2"/>
    <mergeCell ref="A3:F3"/>
    <mergeCell ref="A5:A6"/>
    <mergeCell ref="B5:B6"/>
    <mergeCell ref="C5:C6"/>
    <mergeCell ref="D5:E5"/>
  </mergeCells>
  <pageMargins left="0.43307086614173229" right="0.31496062992125984" top="0.51181102362204722" bottom="0.55000000000000004" header="0.31496062992125984" footer="0.31496062992125984"/>
  <pageSetup paperSize="9" fitToHeight="0" orientation="landscape" horizontalDpi="300" verticalDpi="300"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9"/>
  <sheetViews>
    <sheetView workbookViewId="0">
      <selection activeCell="G1" sqref="G1"/>
    </sheetView>
  </sheetViews>
  <sheetFormatPr defaultColWidth="8.7109375" defaultRowHeight="15"/>
  <cols>
    <col min="1" max="1" width="5.85546875" style="57" customWidth="1"/>
    <col min="2" max="2" width="63.85546875" style="58" customWidth="1"/>
    <col min="3" max="3" width="14.140625" style="59" customWidth="1"/>
    <col min="4" max="4" width="13.28515625" style="59" customWidth="1"/>
    <col min="5" max="5" width="12.7109375" style="59" customWidth="1"/>
    <col min="6" max="6" width="13.5703125" style="59" customWidth="1"/>
    <col min="7" max="7" width="18" style="59" customWidth="1"/>
    <col min="8" max="8" width="12.42578125" style="60" hidden="1" customWidth="1"/>
    <col min="9" max="9" width="10" style="61" hidden="1" customWidth="1"/>
    <col min="10" max="10" width="8.42578125" style="61" hidden="1" customWidth="1"/>
    <col min="11" max="11" width="11.85546875" style="61" hidden="1" customWidth="1"/>
    <col min="12" max="12" width="13" style="61" hidden="1" customWidth="1"/>
    <col min="13" max="13" width="11.28515625" style="61" hidden="1" customWidth="1"/>
    <col min="14" max="14" width="19.7109375" style="61" hidden="1" customWidth="1"/>
    <col min="15" max="16384" width="8.7109375" style="61"/>
  </cols>
  <sheetData>
    <row r="1" spans="1:14" ht="22.5" customHeight="1">
      <c r="G1" s="85" t="s">
        <v>122</v>
      </c>
    </row>
    <row r="2" spans="1:14" ht="30" customHeight="1">
      <c r="A2" s="140" t="s">
        <v>60</v>
      </c>
      <c r="B2" s="140"/>
      <c r="C2" s="140"/>
      <c r="D2" s="140"/>
      <c r="E2" s="140"/>
      <c r="F2" s="140"/>
      <c r="G2" s="140"/>
    </row>
    <row r="3" spans="1:14" ht="20.25" customHeight="1">
      <c r="A3" s="141" t="str">
        <f>'PBT6'!A3:F3</f>
        <v>( Kèm theo Nghị quyết số     /NQ-HĐND, ngày       /6/2025 của Hội đồng nhân dân huyện Mường Tè)</v>
      </c>
      <c r="B3" s="142"/>
      <c r="C3" s="142"/>
      <c r="D3" s="142"/>
      <c r="E3" s="142"/>
      <c r="F3" s="142"/>
      <c r="G3" s="142"/>
    </row>
    <row r="4" spans="1:14" ht="20.45" customHeight="1">
      <c r="A4" s="62"/>
      <c r="B4" s="63"/>
      <c r="C4" s="143" t="s">
        <v>0</v>
      </c>
      <c r="D4" s="143"/>
      <c r="E4" s="143"/>
      <c r="F4" s="143"/>
      <c r="G4" s="143"/>
    </row>
    <row r="5" spans="1:14" ht="33" customHeight="1">
      <c r="A5" s="139" t="s">
        <v>1</v>
      </c>
      <c r="B5" s="139" t="s">
        <v>2</v>
      </c>
      <c r="C5" s="139" t="s">
        <v>61</v>
      </c>
      <c r="D5" s="139" t="s">
        <v>63</v>
      </c>
      <c r="E5" s="139"/>
      <c r="F5" s="139" t="s">
        <v>62</v>
      </c>
      <c r="G5" s="139" t="s">
        <v>3</v>
      </c>
    </row>
    <row r="6" spans="1:14" ht="72" customHeight="1">
      <c r="A6" s="139"/>
      <c r="B6" s="139"/>
      <c r="C6" s="139"/>
      <c r="D6" s="26" t="s">
        <v>64</v>
      </c>
      <c r="E6" s="26" t="s">
        <v>65</v>
      </c>
      <c r="F6" s="139"/>
      <c r="G6" s="139"/>
    </row>
    <row r="7" spans="1:14" s="65" customFormat="1" ht="20.45" customHeight="1">
      <c r="A7" s="11">
        <v>1</v>
      </c>
      <c r="B7" s="11">
        <v>2</v>
      </c>
      <c r="C7" s="11">
        <v>3</v>
      </c>
      <c r="D7" s="11">
        <v>4</v>
      </c>
      <c r="E7" s="11">
        <v>5</v>
      </c>
      <c r="F7" s="11">
        <v>6</v>
      </c>
      <c r="G7" s="11">
        <v>7</v>
      </c>
      <c r="H7" s="64"/>
    </row>
    <row r="8" spans="1:14" s="65" customFormat="1" ht="20.45" customHeight="1">
      <c r="A8" s="11"/>
      <c r="B8" s="26" t="s">
        <v>103</v>
      </c>
      <c r="C8" s="12">
        <f>C9+C14+C18+C26+C31+C38+C41</f>
        <v>29232.920000000002</v>
      </c>
      <c r="D8" s="12">
        <f>D9+D14+D18+D26+D31+D38+D41</f>
        <v>2133.6660000000002</v>
      </c>
      <c r="E8" s="12">
        <f t="shared" ref="E8:F8" si="0">E9+E14+E18+E26+E31+E38+E41</f>
        <v>2133.6660000000002</v>
      </c>
      <c r="F8" s="12">
        <f t="shared" si="0"/>
        <v>29232.920000000002</v>
      </c>
      <c r="G8" s="11"/>
      <c r="H8" s="64"/>
    </row>
    <row r="9" spans="1:14" s="67" customFormat="1" ht="47.25">
      <c r="A9" s="26" t="s">
        <v>6</v>
      </c>
      <c r="B9" s="13" t="s">
        <v>81</v>
      </c>
      <c r="C9" s="14">
        <f>SUM(C10:C13)</f>
        <v>8970.18</v>
      </c>
      <c r="D9" s="14">
        <f>SUM(D10:D13)</f>
        <v>277.166</v>
      </c>
      <c r="E9" s="14">
        <f>SUM(E10:E13)</f>
        <v>277.166</v>
      </c>
      <c r="F9" s="14">
        <f>SUM(F10:F13)</f>
        <v>8970.18</v>
      </c>
      <c r="G9" s="19"/>
      <c r="H9" s="60"/>
      <c r="I9" s="61"/>
      <c r="J9" s="61"/>
      <c r="K9" s="61"/>
      <c r="L9" s="61"/>
      <c r="M9" s="61"/>
      <c r="N9" s="66">
        <f>C9-D9+E9</f>
        <v>8970.18</v>
      </c>
    </row>
    <row r="10" spans="1:14" s="69" customFormat="1" ht="15.75">
      <c r="A10" s="22" t="s">
        <v>26</v>
      </c>
      <c r="B10" s="16" t="s">
        <v>44</v>
      </c>
      <c r="C10" s="17">
        <v>1363.86</v>
      </c>
      <c r="D10" s="17">
        <v>156.68799999999999</v>
      </c>
      <c r="E10" s="17"/>
      <c r="F10" s="17">
        <f>C10-D10</f>
        <v>1207.172</v>
      </c>
      <c r="G10" s="147" t="s">
        <v>85</v>
      </c>
      <c r="H10" s="68"/>
    </row>
    <row r="11" spans="1:14" s="69" customFormat="1" ht="15.75">
      <c r="A11" s="22" t="s">
        <v>26</v>
      </c>
      <c r="B11" s="16" t="s">
        <v>24</v>
      </c>
      <c r="C11" s="17">
        <v>2381.14</v>
      </c>
      <c r="D11" s="17">
        <v>7.4880000000000004</v>
      </c>
      <c r="E11" s="17"/>
      <c r="F11" s="17">
        <f t="shared" ref="F11:F12" si="1">C11-D11</f>
        <v>2373.652</v>
      </c>
      <c r="G11" s="148"/>
      <c r="H11" s="68"/>
    </row>
    <row r="12" spans="1:14" s="69" customFormat="1" ht="15.75">
      <c r="A12" s="22" t="s">
        <v>26</v>
      </c>
      <c r="B12" s="16" t="s">
        <v>25</v>
      </c>
      <c r="C12" s="17">
        <v>2730.15</v>
      </c>
      <c r="D12" s="17">
        <v>112.99</v>
      </c>
      <c r="E12" s="17"/>
      <c r="F12" s="17">
        <f t="shared" si="1"/>
        <v>2617.1600000000003</v>
      </c>
      <c r="G12" s="148"/>
      <c r="H12" s="68"/>
    </row>
    <row r="13" spans="1:14" s="69" customFormat="1" ht="15.75">
      <c r="A13" s="22" t="s">
        <v>26</v>
      </c>
      <c r="B13" s="16" t="s">
        <v>68</v>
      </c>
      <c r="C13" s="17">
        <v>2495.0300000000002</v>
      </c>
      <c r="D13" s="17"/>
      <c r="E13" s="17">
        <v>277.166</v>
      </c>
      <c r="F13" s="17">
        <f>C13+E13</f>
        <v>2772.1960000000004</v>
      </c>
      <c r="G13" s="148"/>
      <c r="H13" s="68"/>
    </row>
    <row r="14" spans="1:14" s="73" customFormat="1" ht="31.5">
      <c r="A14" s="26" t="s">
        <v>12</v>
      </c>
      <c r="B14" s="13" t="s">
        <v>86</v>
      </c>
      <c r="C14" s="14">
        <f>SUM(C15:C17)</f>
        <v>383.29</v>
      </c>
      <c r="D14" s="14">
        <f t="shared" ref="D14" si="2">SUM(D15:D17)</f>
        <v>64.150000000000006</v>
      </c>
      <c r="E14" s="14">
        <f t="shared" ref="E14" si="3">SUM(E15:E17)</f>
        <v>64.150000000000006</v>
      </c>
      <c r="F14" s="14">
        <f t="shared" ref="F14" si="4">SUM(F15:F17)</f>
        <v>383.28999999999996</v>
      </c>
      <c r="G14" s="148"/>
      <c r="H14" s="70"/>
      <c r="I14" s="71"/>
      <c r="J14" s="71"/>
      <c r="K14" s="72"/>
    </row>
    <row r="15" spans="1:14" s="69" customFormat="1" ht="15.75">
      <c r="A15" s="22" t="s">
        <v>26</v>
      </c>
      <c r="B15" s="18" t="s">
        <v>70</v>
      </c>
      <c r="C15" s="17">
        <v>67.39</v>
      </c>
      <c r="D15" s="17">
        <v>22.03</v>
      </c>
      <c r="E15" s="17"/>
      <c r="F15" s="17">
        <f>C15-D15</f>
        <v>45.36</v>
      </c>
      <c r="G15" s="148"/>
      <c r="H15" s="74"/>
      <c r="I15" s="75"/>
      <c r="J15" s="75"/>
      <c r="K15" s="76"/>
    </row>
    <row r="16" spans="1:14" s="73" customFormat="1" ht="15.75">
      <c r="A16" s="22" t="s">
        <v>26</v>
      </c>
      <c r="B16" s="18" t="s">
        <v>71</v>
      </c>
      <c r="C16" s="17">
        <v>252.72</v>
      </c>
      <c r="D16" s="17">
        <v>42.12</v>
      </c>
      <c r="E16" s="14"/>
      <c r="F16" s="17">
        <f>C16-D16</f>
        <v>210.6</v>
      </c>
      <c r="G16" s="148"/>
      <c r="H16" s="70"/>
      <c r="I16" s="71"/>
      <c r="J16" s="71"/>
      <c r="K16" s="72"/>
    </row>
    <row r="17" spans="1:14" s="73" customFormat="1" ht="15.75">
      <c r="A17" s="22" t="s">
        <v>26</v>
      </c>
      <c r="B17" s="18" t="s">
        <v>72</v>
      </c>
      <c r="C17" s="17">
        <v>63.18</v>
      </c>
      <c r="D17" s="14"/>
      <c r="E17" s="17">
        <v>64.150000000000006</v>
      </c>
      <c r="F17" s="17">
        <f>C17+E17</f>
        <v>127.33000000000001</v>
      </c>
      <c r="G17" s="149"/>
      <c r="H17" s="70"/>
      <c r="I17" s="71"/>
      <c r="J17" s="71"/>
      <c r="K17" s="72"/>
    </row>
    <row r="18" spans="1:14" s="80" customFormat="1" ht="31.5">
      <c r="A18" s="26" t="s">
        <v>36</v>
      </c>
      <c r="B18" s="13" t="s">
        <v>13</v>
      </c>
      <c r="C18" s="14">
        <f>SUM(C19:C25)</f>
        <v>1015</v>
      </c>
      <c r="D18" s="14">
        <f t="shared" ref="D18:F18" si="5">SUM(D19:D25)</f>
        <v>285</v>
      </c>
      <c r="E18" s="14">
        <f t="shared" si="5"/>
        <v>285</v>
      </c>
      <c r="F18" s="14">
        <f t="shared" si="5"/>
        <v>1015</v>
      </c>
      <c r="G18" s="47"/>
      <c r="H18" s="77"/>
      <c r="I18" s="78"/>
      <c r="J18" s="78"/>
      <c r="K18" s="79"/>
    </row>
    <row r="19" spans="1:14" ht="15.75">
      <c r="A19" s="22" t="s">
        <v>26</v>
      </c>
      <c r="B19" s="18" t="s">
        <v>42</v>
      </c>
      <c r="C19" s="17">
        <v>293</v>
      </c>
      <c r="D19" s="17">
        <v>60</v>
      </c>
      <c r="E19" s="17"/>
      <c r="F19" s="17">
        <f>C19-D19</f>
        <v>233</v>
      </c>
      <c r="G19" s="47"/>
      <c r="H19" s="81"/>
      <c r="I19" s="82"/>
      <c r="J19" s="82"/>
      <c r="K19" s="83"/>
    </row>
    <row r="20" spans="1:14" ht="15.75">
      <c r="A20" s="22" t="s">
        <v>26</v>
      </c>
      <c r="B20" s="18" t="s">
        <v>51</v>
      </c>
      <c r="C20" s="17">
        <v>222</v>
      </c>
      <c r="D20" s="17">
        <v>30</v>
      </c>
      <c r="E20" s="17"/>
      <c r="F20" s="17">
        <f>C20-D20</f>
        <v>192</v>
      </c>
      <c r="G20" s="47"/>
      <c r="H20" s="81"/>
      <c r="I20" s="82"/>
      <c r="J20" s="82"/>
      <c r="K20" s="83"/>
    </row>
    <row r="21" spans="1:14" s="80" customFormat="1" ht="15.75">
      <c r="A21" s="22" t="s">
        <v>26</v>
      </c>
      <c r="B21" s="18" t="s">
        <v>43</v>
      </c>
      <c r="C21" s="17">
        <v>71</v>
      </c>
      <c r="D21" s="17">
        <v>40</v>
      </c>
      <c r="E21" s="14"/>
      <c r="F21" s="17">
        <f>C21-D21</f>
        <v>31</v>
      </c>
      <c r="G21" s="47"/>
      <c r="H21" s="77"/>
      <c r="I21" s="78"/>
      <c r="J21" s="78"/>
      <c r="K21" s="79"/>
    </row>
    <row r="22" spans="1:14" s="80" customFormat="1" ht="15.75">
      <c r="A22" s="22" t="s">
        <v>26</v>
      </c>
      <c r="B22" s="18" t="s">
        <v>80</v>
      </c>
      <c r="C22" s="17">
        <v>316</v>
      </c>
      <c r="D22" s="17">
        <v>155</v>
      </c>
      <c r="E22" s="14"/>
      <c r="F22" s="17">
        <f>C22-D22</f>
        <v>161</v>
      </c>
      <c r="G22" s="47"/>
      <c r="H22" s="77"/>
      <c r="I22" s="78"/>
      <c r="J22" s="78"/>
      <c r="K22" s="79"/>
    </row>
    <row r="23" spans="1:14" s="80" customFormat="1" ht="15.75">
      <c r="A23" s="22" t="s">
        <v>26</v>
      </c>
      <c r="B23" s="18" t="s">
        <v>18</v>
      </c>
      <c r="C23" s="17">
        <v>45</v>
      </c>
      <c r="D23" s="17"/>
      <c r="E23" s="17">
        <v>105</v>
      </c>
      <c r="F23" s="17">
        <f>C23+E23</f>
        <v>150</v>
      </c>
      <c r="G23" s="47"/>
      <c r="H23" s="77"/>
      <c r="I23" s="78"/>
      <c r="J23" s="78"/>
      <c r="K23" s="79"/>
    </row>
    <row r="24" spans="1:14" s="80" customFormat="1" ht="15.75">
      <c r="A24" s="22" t="s">
        <v>26</v>
      </c>
      <c r="B24" s="18" t="s">
        <v>11</v>
      </c>
      <c r="C24" s="17">
        <v>68</v>
      </c>
      <c r="D24" s="17"/>
      <c r="E24" s="17">
        <v>86</v>
      </c>
      <c r="F24" s="17">
        <f t="shared" ref="F24:F25" si="6">C24+E24</f>
        <v>154</v>
      </c>
      <c r="G24" s="47"/>
      <c r="H24" s="77"/>
      <c r="I24" s="78"/>
      <c r="J24" s="78"/>
      <c r="K24" s="79"/>
    </row>
    <row r="25" spans="1:14" s="80" customFormat="1" ht="15.75">
      <c r="A25" s="22" t="s">
        <v>26</v>
      </c>
      <c r="B25" s="18" t="s">
        <v>83</v>
      </c>
      <c r="C25" s="17">
        <v>0</v>
      </c>
      <c r="D25" s="17"/>
      <c r="E25" s="17">
        <v>94</v>
      </c>
      <c r="F25" s="17">
        <f t="shared" si="6"/>
        <v>94</v>
      </c>
      <c r="G25" s="47"/>
      <c r="H25" s="77"/>
      <c r="I25" s="78"/>
      <c r="J25" s="78"/>
      <c r="K25" s="79"/>
    </row>
    <row r="26" spans="1:14" s="73" customFormat="1" ht="15.75">
      <c r="A26" s="26" t="s">
        <v>37</v>
      </c>
      <c r="B26" s="13" t="s">
        <v>82</v>
      </c>
      <c r="C26" s="14">
        <f>C27+C28+C29+C30</f>
        <v>183</v>
      </c>
      <c r="D26" s="14">
        <f t="shared" ref="D26:F26" si="7">D27+D28+D29+D30</f>
        <v>45</v>
      </c>
      <c r="E26" s="14">
        <f t="shared" si="7"/>
        <v>45</v>
      </c>
      <c r="F26" s="14">
        <f t="shared" si="7"/>
        <v>183</v>
      </c>
      <c r="G26" s="47"/>
      <c r="H26" s="70"/>
      <c r="I26" s="71"/>
      <c r="J26" s="71"/>
      <c r="K26" s="72"/>
    </row>
    <row r="27" spans="1:14" s="69" customFormat="1" ht="15.75">
      <c r="A27" s="22" t="s">
        <v>26</v>
      </c>
      <c r="B27" s="18" t="s">
        <v>42</v>
      </c>
      <c r="C27" s="17">
        <v>66</v>
      </c>
      <c r="D27" s="17">
        <v>15</v>
      </c>
      <c r="E27" s="17"/>
      <c r="F27" s="17">
        <f>C27-D27</f>
        <v>51</v>
      </c>
      <c r="G27" s="47"/>
      <c r="H27" s="74"/>
      <c r="I27" s="75"/>
      <c r="J27" s="75"/>
      <c r="K27" s="76"/>
    </row>
    <row r="28" spans="1:14" s="69" customFormat="1" ht="15.75">
      <c r="A28" s="22" t="s">
        <v>26</v>
      </c>
      <c r="B28" s="18" t="s">
        <v>84</v>
      </c>
      <c r="C28" s="17">
        <v>72</v>
      </c>
      <c r="D28" s="17">
        <v>15</v>
      </c>
      <c r="E28" s="17"/>
      <c r="F28" s="17">
        <f>C28-D28</f>
        <v>57</v>
      </c>
      <c r="G28" s="47"/>
      <c r="H28" s="74"/>
      <c r="I28" s="75"/>
      <c r="J28" s="75"/>
      <c r="K28" s="76"/>
    </row>
    <row r="29" spans="1:14" s="69" customFormat="1" ht="15.75">
      <c r="A29" s="22" t="s">
        <v>26</v>
      </c>
      <c r="B29" s="18" t="s">
        <v>25</v>
      </c>
      <c r="C29" s="17">
        <v>32</v>
      </c>
      <c r="D29" s="17">
        <v>15</v>
      </c>
      <c r="E29" s="17"/>
      <c r="F29" s="17">
        <f>C29-D29</f>
        <v>17</v>
      </c>
      <c r="G29" s="47"/>
      <c r="H29" s="74"/>
      <c r="I29" s="75"/>
      <c r="J29" s="75"/>
      <c r="K29" s="76"/>
    </row>
    <row r="30" spans="1:14" s="73" customFormat="1" ht="15.75">
      <c r="A30" s="22" t="s">
        <v>26</v>
      </c>
      <c r="B30" s="18" t="s">
        <v>11</v>
      </c>
      <c r="C30" s="17">
        <v>13</v>
      </c>
      <c r="D30" s="17"/>
      <c r="E30" s="17">
        <v>45</v>
      </c>
      <c r="F30" s="17">
        <f>C30+E30</f>
        <v>58</v>
      </c>
      <c r="G30" s="47"/>
      <c r="H30" s="70"/>
      <c r="I30" s="71"/>
      <c r="J30" s="71"/>
      <c r="K30" s="72"/>
    </row>
    <row r="31" spans="1:14" ht="47.25">
      <c r="A31" s="26" t="s">
        <v>38</v>
      </c>
      <c r="B31" s="20" t="s">
        <v>96</v>
      </c>
      <c r="C31" s="14">
        <f>SUM(C32:C37)</f>
        <v>61.449999999999996</v>
      </c>
      <c r="D31" s="14">
        <f>SUM(D32:D37)</f>
        <v>2.35</v>
      </c>
      <c r="E31" s="14">
        <f>SUM(E32:E37)</f>
        <v>2.35</v>
      </c>
      <c r="F31" s="14">
        <f>SUM(F32:F37)</f>
        <v>61.449999999999996</v>
      </c>
      <c r="G31" s="48"/>
      <c r="H31" s="3"/>
      <c r="I31" s="60"/>
      <c r="J31" s="60"/>
      <c r="K31" s="60"/>
    </row>
    <row r="32" spans="1:14" s="67" customFormat="1" ht="15.75">
      <c r="A32" s="21" t="s">
        <v>26</v>
      </c>
      <c r="B32" s="16" t="s">
        <v>97</v>
      </c>
      <c r="C32" s="17">
        <v>17.3</v>
      </c>
      <c r="D32" s="17"/>
      <c r="E32" s="17">
        <v>0.35</v>
      </c>
      <c r="F32" s="17">
        <f>+C32-D32+E32</f>
        <v>17.650000000000002</v>
      </c>
      <c r="G32" s="48"/>
      <c r="H32" s="8"/>
      <c r="I32" s="60"/>
      <c r="J32" s="60"/>
      <c r="K32" s="60"/>
      <c r="L32" s="61"/>
      <c r="M32" s="61"/>
      <c r="N32" s="61"/>
    </row>
    <row r="33" spans="1:14" s="67" customFormat="1" ht="15.75">
      <c r="A33" s="21" t="s">
        <v>26</v>
      </c>
      <c r="B33" s="16" t="s">
        <v>104</v>
      </c>
      <c r="C33" s="17">
        <v>12.25</v>
      </c>
      <c r="D33" s="17"/>
      <c r="E33" s="17">
        <v>1</v>
      </c>
      <c r="F33" s="17">
        <f t="shared" ref="F33:F37" si="8">+C33-D33+E33</f>
        <v>13.25</v>
      </c>
      <c r="G33" s="48"/>
      <c r="H33" s="8"/>
      <c r="I33" s="60"/>
      <c r="J33" s="60"/>
      <c r="K33" s="60"/>
      <c r="L33" s="61"/>
      <c r="M33" s="61"/>
      <c r="N33" s="61"/>
    </row>
    <row r="34" spans="1:14" s="67" customFormat="1" ht="15.75">
      <c r="A34" s="21" t="s">
        <v>26</v>
      </c>
      <c r="B34" s="16" t="s">
        <v>105</v>
      </c>
      <c r="C34" s="17">
        <v>6.6</v>
      </c>
      <c r="D34" s="17"/>
      <c r="E34" s="17">
        <v>1</v>
      </c>
      <c r="F34" s="17">
        <f t="shared" si="8"/>
        <v>7.6</v>
      </c>
      <c r="G34" s="48"/>
      <c r="H34" s="8"/>
      <c r="I34" s="60"/>
      <c r="J34" s="60"/>
      <c r="K34" s="60"/>
      <c r="L34" s="61"/>
      <c r="M34" s="61"/>
      <c r="N34" s="61"/>
    </row>
    <row r="35" spans="1:14" s="67" customFormat="1" ht="15.75">
      <c r="A35" s="21" t="s">
        <v>26</v>
      </c>
      <c r="B35" s="16" t="s">
        <v>113</v>
      </c>
      <c r="C35" s="17">
        <v>2.5</v>
      </c>
      <c r="D35" s="17">
        <v>0.4</v>
      </c>
      <c r="E35" s="17"/>
      <c r="F35" s="17">
        <f t="shared" si="8"/>
        <v>2.1</v>
      </c>
      <c r="G35" s="48"/>
      <c r="H35" s="8"/>
      <c r="I35" s="60"/>
      <c r="J35" s="60"/>
      <c r="K35" s="60"/>
      <c r="L35" s="61"/>
      <c r="M35" s="61"/>
      <c r="N35" s="61"/>
    </row>
    <row r="36" spans="1:14" s="67" customFormat="1" ht="15.75">
      <c r="A36" s="15" t="s">
        <v>26</v>
      </c>
      <c r="B36" s="16" t="s">
        <v>114</v>
      </c>
      <c r="C36" s="17">
        <v>17.95</v>
      </c>
      <c r="D36" s="17">
        <v>1.75</v>
      </c>
      <c r="E36" s="17"/>
      <c r="F36" s="17">
        <f t="shared" si="8"/>
        <v>16.2</v>
      </c>
      <c r="G36" s="48"/>
      <c r="H36" s="8"/>
      <c r="I36" s="60"/>
      <c r="J36" s="60"/>
      <c r="K36" s="60"/>
      <c r="L36" s="61"/>
      <c r="M36" s="61"/>
      <c r="N36" s="61"/>
    </row>
    <row r="37" spans="1:14" s="67" customFormat="1" ht="15.75">
      <c r="A37" s="15" t="s">
        <v>26</v>
      </c>
      <c r="B37" s="16" t="s">
        <v>116</v>
      </c>
      <c r="C37" s="17">
        <v>4.8499999999999996</v>
      </c>
      <c r="D37" s="17">
        <v>0.2</v>
      </c>
      <c r="E37" s="17"/>
      <c r="F37" s="17">
        <f t="shared" si="8"/>
        <v>4.6499999999999995</v>
      </c>
      <c r="G37" s="48"/>
      <c r="H37" s="8"/>
      <c r="I37" s="60"/>
      <c r="J37" s="60"/>
      <c r="K37" s="60"/>
      <c r="L37" s="61"/>
      <c r="M37" s="61"/>
      <c r="N37" s="61"/>
    </row>
    <row r="38" spans="1:14" ht="31.5">
      <c r="A38" s="26" t="s">
        <v>50</v>
      </c>
      <c r="B38" s="23" t="s">
        <v>100</v>
      </c>
      <c r="C38" s="14">
        <f>C39+C40</f>
        <v>11040</v>
      </c>
      <c r="D38" s="14">
        <f t="shared" ref="D38:F38" si="9">D39+D40</f>
        <v>540</v>
      </c>
      <c r="E38" s="14">
        <f t="shared" si="9"/>
        <v>540</v>
      </c>
      <c r="F38" s="14">
        <f t="shared" si="9"/>
        <v>11040</v>
      </c>
      <c r="G38" s="147" t="s">
        <v>101</v>
      </c>
      <c r="H38" s="3"/>
      <c r="I38" s="60"/>
      <c r="J38" s="60"/>
      <c r="K38" s="60"/>
    </row>
    <row r="39" spans="1:14" s="67" customFormat="1" ht="15.75">
      <c r="A39" s="15" t="s">
        <v>26</v>
      </c>
      <c r="B39" s="16" t="s">
        <v>106</v>
      </c>
      <c r="C39" s="17">
        <v>5490</v>
      </c>
      <c r="D39" s="17">
        <v>540</v>
      </c>
      <c r="E39" s="17"/>
      <c r="F39" s="17">
        <f>+C39-D39+E39</f>
        <v>4950</v>
      </c>
      <c r="G39" s="148"/>
      <c r="H39" s="8"/>
      <c r="I39" s="60"/>
      <c r="J39" s="60"/>
      <c r="K39" s="60"/>
      <c r="L39" s="61"/>
      <c r="M39" s="61"/>
      <c r="N39" s="61"/>
    </row>
    <row r="40" spans="1:14" s="67" customFormat="1" ht="15.75">
      <c r="A40" s="15" t="s">
        <v>26</v>
      </c>
      <c r="B40" s="16" t="s">
        <v>111</v>
      </c>
      <c r="C40" s="17">
        <v>5550</v>
      </c>
      <c r="D40" s="17"/>
      <c r="E40" s="17">
        <v>540</v>
      </c>
      <c r="F40" s="17">
        <f t="shared" ref="F40" si="10">+C40-D40+E40</f>
        <v>6090</v>
      </c>
      <c r="G40" s="149"/>
      <c r="H40" s="8"/>
      <c r="I40" s="60"/>
      <c r="J40" s="60"/>
      <c r="K40" s="60"/>
      <c r="L40" s="61"/>
      <c r="M40" s="61"/>
      <c r="N40" s="61"/>
    </row>
    <row r="41" spans="1:14" ht="31.5">
      <c r="A41" s="25" t="s">
        <v>102</v>
      </c>
      <c r="B41" s="2" t="s">
        <v>123</v>
      </c>
      <c r="C41" s="7">
        <f>SUM(C42:C47)</f>
        <v>7580</v>
      </c>
      <c r="D41" s="7">
        <f>SUM(D42:D47)</f>
        <v>920</v>
      </c>
      <c r="E41" s="7">
        <f>SUM(E42:E47)</f>
        <v>920</v>
      </c>
      <c r="F41" s="7">
        <f>SUM(F42:F47)</f>
        <v>7580</v>
      </c>
      <c r="G41" s="144" t="s">
        <v>101</v>
      </c>
      <c r="H41" s="3"/>
      <c r="I41" s="60"/>
      <c r="J41" s="60"/>
      <c r="K41" s="60"/>
    </row>
    <row r="42" spans="1:14" s="67" customFormat="1" ht="15.75">
      <c r="A42" s="10"/>
      <c r="B42" s="5" t="s">
        <v>124</v>
      </c>
      <c r="C42" s="8">
        <f>1200+300</f>
        <v>1500</v>
      </c>
      <c r="D42" s="8">
        <v>120</v>
      </c>
      <c r="E42" s="8"/>
      <c r="F42" s="8">
        <f t="shared" ref="F42:F47" si="11">+C42-D42+E42</f>
        <v>1380</v>
      </c>
      <c r="G42" s="145"/>
      <c r="H42" s="8"/>
      <c r="I42" s="60"/>
      <c r="J42" s="60"/>
      <c r="K42" s="60"/>
      <c r="L42" s="61"/>
      <c r="M42" s="61"/>
      <c r="N42" s="61"/>
    </row>
    <row r="43" spans="1:14" s="67" customFormat="1" ht="15.75">
      <c r="A43" s="10"/>
      <c r="B43" s="5" t="s">
        <v>125</v>
      </c>
      <c r="C43" s="8">
        <f>1400+20</f>
        <v>1420</v>
      </c>
      <c r="D43" s="8"/>
      <c r="E43" s="8">
        <v>800</v>
      </c>
      <c r="F43" s="8">
        <f t="shared" si="11"/>
        <v>2220</v>
      </c>
      <c r="G43" s="145"/>
      <c r="H43" s="8"/>
      <c r="I43" s="60"/>
      <c r="J43" s="60"/>
      <c r="K43" s="60"/>
      <c r="L43" s="61"/>
      <c r="M43" s="61"/>
      <c r="N43" s="61"/>
    </row>
    <row r="44" spans="1:14" s="67" customFormat="1" ht="15.75">
      <c r="A44" s="10"/>
      <c r="B44" s="5" t="s">
        <v>126</v>
      </c>
      <c r="C44" s="8">
        <f>2080+80</f>
        <v>2160</v>
      </c>
      <c r="D44" s="8">
        <v>20</v>
      </c>
      <c r="E44" s="8"/>
      <c r="F44" s="8">
        <f t="shared" si="11"/>
        <v>2140</v>
      </c>
      <c r="G44" s="145"/>
      <c r="H44" s="8"/>
      <c r="I44" s="60"/>
      <c r="J44" s="60"/>
      <c r="K44" s="60"/>
      <c r="L44" s="61"/>
      <c r="M44" s="61"/>
      <c r="N44" s="61"/>
    </row>
    <row r="45" spans="1:14" s="67" customFormat="1" ht="15.75">
      <c r="A45" s="10"/>
      <c r="B45" s="5" t="s">
        <v>127</v>
      </c>
      <c r="C45" s="8">
        <f>1880+120</f>
        <v>2000</v>
      </c>
      <c r="D45" s="8">
        <v>340</v>
      </c>
      <c r="E45" s="8"/>
      <c r="F45" s="8">
        <f t="shared" si="11"/>
        <v>1660</v>
      </c>
      <c r="G45" s="145"/>
      <c r="H45" s="8"/>
      <c r="I45" s="60"/>
      <c r="J45" s="60"/>
      <c r="K45" s="60"/>
      <c r="L45" s="61"/>
      <c r="M45" s="61"/>
      <c r="N45" s="61"/>
    </row>
    <row r="46" spans="1:14" s="67" customFormat="1" ht="15.75">
      <c r="A46" s="10"/>
      <c r="B46" s="5" t="s">
        <v>128</v>
      </c>
      <c r="C46" s="8">
        <f>80+60</f>
        <v>140</v>
      </c>
      <c r="D46" s="8">
        <v>140</v>
      </c>
      <c r="E46" s="8"/>
      <c r="F46" s="8">
        <f t="shared" si="11"/>
        <v>0</v>
      </c>
      <c r="G46" s="145"/>
      <c r="H46" s="8"/>
      <c r="I46" s="60"/>
      <c r="J46" s="60"/>
      <c r="K46" s="60"/>
      <c r="L46" s="61"/>
      <c r="M46" s="61"/>
      <c r="N46" s="61"/>
    </row>
    <row r="47" spans="1:14" s="67" customFormat="1" ht="15.75">
      <c r="A47" s="4"/>
      <c r="B47" s="5" t="s">
        <v>129</v>
      </c>
      <c r="C47" s="8">
        <v>360</v>
      </c>
      <c r="D47" s="8">
        <v>300</v>
      </c>
      <c r="E47" s="8">
        <v>120</v>
      </c>
      <c r="F47" s="8">
        <f t="shared" si="11"/>
        <v>180</v>
      </c>
      <c r="G47" s="146"/>
      <c r="H47" s="8"/>
      <c r="I47" s="60"/>
      <c r="J47" s="60"/>
      <c r="K47" s="60"/>
      <c r="L47" s="61"/>
      <c r="M47" s="61"/>
      <c r="N47" s="61"/>
    </row>
    <row r="48" spans="1:14">
      <c r="G48" s="84"/>
    </row>
    <row r="49" spans="7:7">
      <c r="G49" s="84"/>
    </row>
    <row r="50" spans="7:7">
      <c r="G50" s="84"/>
    </row>
    <row r="51" spans="7:7">
      <c r="G51" s="84"/>
    </row>
    <row r="52" spans="7:7">
      <c r="G52" s="84"/>
    </row>
    <row r="53" spans="7:7">
      <c r="G53" s="84"/>
    </row>
    <row r="54" spans="7:7">
      <c r="G54" s="84"/>
    </row>
    <row r="55" spans="7:7">
      <c r="G55" s="84"/>
    </row>
    <row r="56" spans="7:7">
      <c r="G56" s="84"/>
    </row>
    <row r="57" spans="7:7">
      <c r="G57" s="84"/>
    </row>
    <row r="58" spans="7:7">
      <c r="G58" s="84"/>
    </row>
    <row r="59" spans="7:7">
      <c r="G59" s="84"/>
    </row>
  </sheetData>
  <mergeCells count="12">
    <mergeCell ref="G41:G47"/>
    <mergeCell ref="G38:G40"/>
    <mergeCell ref="G10:G17"/>
    <mergeCell ref="D5:E5"/>
    <mergeCell ref="F5:F6"/>
    <mergeCell ref="A5:A6"/>
    <mergeCell ref="B5:B6"/>
    <mergeCell ref="C5:C6"/>
    <mergeCell ref="G5:G6"/>
    <mergeCell ref="A2:G2"/>
    <mergeCell ref="A3:G3"/>
    <mergeCell ref="C4:G4"/>
  </mergeCells>
  <pageMargins left="0.23622047244094491" right="0.31496062992125984" top="0.55118110236220474" bottom="0.39370078740157483" header="0.19685039370078741" footer="0.27559055118110237"/>
  <pageSetup paperSize="9" orientation="landscape" horizontalDpi="300" verticalDpi="300"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workbookViewId="0">
      <selection activeCell="F14" sqref="F14"/>
    </sheetView>
  </sheetViews>
  <sheetFormatPr defaultRowHeight="15"/>
  <cols>
    <col min="1" max="1" width="5.7109375" style="86" customWidth="1"/>
    <col min="2" max="2" width="26" style="86" customWidth="1"/>
    <col min="3" max="3" width="9.140625" style="86"/>
    <col min="4" max="4" width="10.5703125" style="86" customWidth="1"/>
    <col min="5" max="8" width="9.140625" style="86"/>
    <col min="9" max="9" width="10.85546875" style="86" customWidth="1"/>
    <col min="10" max="18" width="9.140625" style="86"/>
    <col min="19" max="19" width="11" style="86" customWidth="1"/>
    <col min="20" max="16384" width="9.140625" style="86"/>
  </cols>
  <sheetData>
    <row r="1" spans="1:20">
      <c r="S1" s="153" t="s">
        <v>178</v>
      </c>
      <c r="T1" s="153"/>
    </row>
    <row r="2" spans="1:20" ht="18.75">
      <c r="A2" s="151" t="s">
        <v>134</v>
      </c>
      <c r="B2" s="151"/>
      <c r="C2" s="151"/>
      <c r="D2" s="151"/>
      <c r="E2" s="151"/>
      <c r="F2" s="151"/>
      <c r="G2" s="151"/>
      <c r="H2" s="151"/>
      <c r="I2" s="151"/>
      <c r="J2" s="151"/>
      <c r="K2" s="151"/>
      <c r="L2" s="151"/>
      <c r="M2" s="151"/>
      <c r="N2" s="151"/>
      <c r="O2" s="151"/>
      <c r="P2" s="151"/>
      <c r="Q2" s="151"/>
      <c r="R2" s="151"/>
      <c r="S2" s="151"/>
      <c r="T2" s="151"/>
    </row>
    <row r="3" spans="1:20" ht="18.75">
      <c r="A3" s="156" t="s">
        <v>135</v>
      </c>
      <c r="B3" s="156"/>
      <c r="C3" s="156"/>
      <c r="D3" s="156"/>
      <c r="E3" s="156"/>
      <c r="F3" s="156"/>
      <c r="G3" s="156"/>
      <c r="H3" s="156"/>
      <c r="I3" s="156"/>
      <c r="J3" s="156"/>
      <c r="K3" s="156"/>
      <c r="L3" s="156"/>
      <c r="M3" s="156"/>
      <c r="N3" s="156"/>
      <c r="O3" s="156"/>
      <c r="P3" s="156"/>
      <c r="Q3" s="156"/>
      <c r="R3" s="156"/>
      <c r="S3" s="156"/>
      <c r="T3" s="156"/>
    </row>
    <row r="4" spans="1:20" ht="18.75">
      <c r="A4" s="49"/>
      <c r="B4" s="50"/>
      <c r="C4" s="49"/>
      <c r="D4" s="49"/>
      <c r="E4" s="51"/>
      <c r="F4" s="49"/>
      <c r="G4" s="52"/>
      <c r="H4" s="53"/>
      <c r="I4" s="52"/>
      <c r="J4" s="54"/>
      <c r="K4" s="54"/>
      <c r="L4" s="55"/>
      <c r="M4" s="55"/>
      <c r="N4" s="52"/>
      <c r="O4" s="52"/>
      <c r="P4" s="56"/>
      <c r="Q4" s="56"/>
      <c r="R4" s="56"/>
      <c r="S4" s="157" t="s">
        <v>0</v>
      </c>
      <c r="T4" s="157"/>
    </row>
    <row r="5" spans="1:20" ht="54.75" customHeight="1">
      <c r="A5" s="158" t="s">
        <v>1</v>
      </c>
      <c r="B5" s="150" t="s">
        <v>136</v>
      </c>
      <c r="C5" s="150" t="s">
        <v>137</v>
      </c>
      <c r="D5" s="150" t="s">
        <v>138</v>
      </c>
      <c r="E5" s="152" t="s">
        <v>139</v>
      </c>
      <c r="F5" s="150" t="s">
        <v>140</v>
      </c>
      <c r="G5" s="150" t="s">
        <v>141</v>
      </c>
      <c r="H5" s="150" t="s">
        <v>142</v>
      </c>
      <c r="I5" s="150" t="s">
        <v>143</v>
      </c>
      <c r="J5" s="150"/>
      <c r="K5" s="150"/>
      <c r="L5" s="150" t="s">
        <v>144</v>
      </c>
      <c r="M5" s="150"/>
      <c r="N5" s="155" t="s">
        <v>145</v>
      </c>
      <c r="O5" s="155"/>
      <c r="P5" s="154" t="s">
        <v>146</v>
      </c>
      <c r="Q5" s="154"/>
      <c r="R5" s="154"/>
      <c r="S5" s="152" t="s">
        <v>147</v>
      </c>
      <c r="T5" s="152" t="s">
        <v>148</v>
      </c>
    </row>
    <row r="6" spans="1:20" ht="20.25" customHeight="1">
      <c r="A6" s="158"/>
      <c r="B6" s="150"/>
      <c r="C6" s="150"/>
      <c r="D6" s="150"/>
      <c r="E6" s="152"/>
      <c r="F6" s="150"/>
      <c r="G6" s="150"/>
      <c r="H6" s="150"/>
      <c r="I6" s="150" t="s">
        <v>149</v>
      </c>
      <c r="J6" s="150" t="s">
        <v>150</v>
      </c>
      <c r="K6" s="150"/>
      <c r="L6" s="150" t="s">
        <v>151</v>
      </c>
      <c r="M6" s="150" t="s">
        <v>152</v>
      </c>
      <c r="N6" s="150" t="s">
        <v>151</v>
      </c>
      <c r="O6" s="150" t="s">
        <v>152</v>
      </c>
      <c r="P6" s="154" t="s">
        <v>153</v>
      </c>
      <c r="Q6" s="150" t="s">
        <v>154</v>
      </c>
      <c r="R6" s="150"/>
      <c r="S6" s="152"/>
      <c r="T6" s="152"/>
    </row>
    <row r="7" spans="1:20">
      <c r="A7" s="158"/>
      <c r="B7" s="150"/>
      <c r="C7" s="150"/>
      <c r="D7" s="150"/>
      <c r="E7" s="152"/>
      <c r="F7" s="150"/>
      <c r="G7" s="150"/>
      <c r="H7" s="150"/>
      <c r="I7" s="150"/>
      <c r="J7" s="150" t="s">
        <v>151</v>
      </c>
      <c r="K7" s="150" t="s">
        <v>152</v>
      </c>
      <c r="L7" s="150"/>
      <c r="M7" s="150"/>
      <c r="N7" s="150"/>
      <c r="O7" s="150"/>
      <c r="P7" s="154"/>
      <c r="Q7" s="154" t="s">
        <v>155</v>
      </c>
      <c r="R7" s="154" t="s">
        <v>156</v>
      </c>
      <c r="S7" s="152"/>
      <c r="T7" s="152"/>
    </row>
    <row r="8" spans="1:20" ht="77.25" customHeight="1">
      <c r="A8" s="158"/>
      <c r="B8" s="150"/>
      <c r="C8" s="150"/>
      <c r="D8" s="150"/>
      <c r="E8" s="152"/>
      <c r="F8" s="150"/>
      <c r="G8" s="150"/>
      <c r="H8" s="150"/>
      <c r="I8" s="150"/>
      <c r="J8" s="150"/>
      <c r="K8" s="150"/>
      <c r="L8" s="150"/>
      <c r="M8" s="150"/>
      <c r="N8" s="150"/>
      <c r="O8" s="150"/>
      <c r="P8" s="154"/>
      <c r="Q8" s="154"/>
      <c r="R8" s="154"/>
      <c r="S8" s="152"/>
      <c r="T8" s="152"/>
    </row>
    <row r="9" spans="1:20" ht="63.75" customHeight="1">
      <c r="A9" s="87"/>
      <c r="B9" s="88" t="s">
        <v>157</v>
      </c>
      <c r="C9" s="89"/>
      <c r="D9" s="89"/>
      <c r="E9" s="90"/>
      <c r="F9" s="91"/>
      <c r="G9" s="91"/>
      <c r="H9" s="91"/>
      <c r="I9" s="91"/>
      <c r="J9" s="92">
        <f t="shared" ref="J9:P9" si="0">J10+J13</f>
        <v>26841</v>
      </c>
      <c r="K9" s="92">
        <f t="shared" si="0"/>
        <v>25189</v>
      </c>
      <c r="L9" s="92">
        <f t="shared" si="0"/>
        <v>26496</v>
      </c>
      <c r="M9" s="92">
        <f t="shared" si="0"/>
        <v>25189</v>
      </c>
      <c r="N9" s="92">
        <f t="shared" si="0"/>
        <v>21342</v>
      </c>
      <c r="O9" s="92">
        <f t="shared" si="0"/>
        <v>21342</v>
      </c>
      <c r="P9" s="93">
        <f t="shared" si="0"/>
        <v>3386</v>
      </c>
      <c r="Q9" s="93"/>
      <c r="R9" s="122"/>
      <c r="S9" s="90"/>
      <c r="T9" s="90" t="s">
        <v>177</v>
      </c>
    </row>
    <row r="10" spans="1:20" ht="36" customHeight="1">
      <c r="A10" s="94" t="s">
        <v>158</v>
      </c>
      <c r="B10" s="127" t="s">
        <v>159</v>
      </c>
      <c r="C10" s="88"/>
      <c r="D10" s="88"/>
      <c r="E10" s="95"/>
      <c r="F10" s="96"/>
      <c r="G10" s="96"/>
      <c r="H10" s="96"/>
      <c r="I10" s="96"/>
      <c r="J10" s="97">
        <f>J11</f>
        <v>2000</v>
      </c>
      <c r="K10" s="97">
        <f t="shared" ref="K10:P11" si="1">K11</f>
        <v>1655</v>
      </c>
      <c r="L10" s="97">
        <f t="shared" si="1"/>
        <v>1655</v>
      </c>
      <c r="M10" s="97">
        <f t="shared" si="1"/>
        <v>1655</v>
      </c>
      <c r="N10" s="97">
        <f t="shared" si="1"/>
        <v>0</v>
      </c>
      <c r="O10" s="97">
        <f t="shared" si="1"/>
        <v>0</v>
      </c>
      <c r="P10" s="97">
        <f t="shared" si="1"/>
        <v>1194</v>
      </c>
      <c r="Q10" s="98"/>
      <c r="R10" s="123"/>
      <c r="S10" s="99"/>
      <c r="T10" s="99"/>
    </row>
    <row r="11" spans="1:20" ht="36" customHeight="1">
      <c r="A11" s="100"/>
      <c r="B11" s="128" t="s">
        <v>160</v>
      </c>
      <c r="C11" s="101"/>
      <c r="D11" s="101"/>
      <c r="E11" s="102"/>
      <c r="F11" s="102"/>
      <c r="G11" s="103"/>
      <c r="H11" s="103"/>
      <c r="I11" s="104"/>
      <c r="J11" s="105">
        <f>J12</f>
        <v>2000</v>
      </c>
      <c r="K11" s="105">
        <f t="shared" si="1"/>
        <v>1655</v>
      </c>
      <c r="L11" s="105">
        <f t="shared" si="1"/>
        <v>1655</v>
      </c>
      <c r="M11" s="105">
        <f t="shared" si="1"/>
        <v>1655</v>
      </c>
      <c r="N11" s="105">
        <f t="shared" si="1"/>
        <v>0</v>
      </c>
      <c r="O11" s="105">
        <f t="shared" si="1"/>
        <v>0</v>
      </c>
      <c r="P11" s="106">
        <f t="shared" si="1"/>
        <v>1194</v>
      </c>
      <c r="Q11" s="106"/>
      <c r="R11" s="124"/>
      <c r="S11" s="107"/>
      <c r="T11" s="107"/>
    </row>
    <row r="12" spans="1:20" ht="77.25" customHeight="1">
      <c r="A12" s="108"/>
      <c r="B12" s="129" t="s">
        <v>161</v>
      </c>
      <c r="C12" s="109" t="s">
        <v>104</v>
      </c>
      <c r="D12" s="110" t="s">
        <v>162</v>
      </c>
      <c r="E12" s="111">
        <v>8148515</v>
      </c>
      <c r="F12" s="111" t="s">
        <v>163</v>
      </c>
      <c r="G12" s="111"/>
      <c r="H12" s="110">
        <v>2025</v>
      </c>
      <c r="I12" s="112" t="s">
        <v>180</v>
      </c>
      <c r="J12" s="113">
        <v>2000</v>
      </c>
      <c r="K12" s="113">
        <v>1655</v>
      </c>
      <c r="L12" s="113">
        <v>1655</v>
      </c>
      <c r="M12" s="113">
        <v>1655</v>
      </c>
      <c r="N12" s="114">
        <v>0</v>
      </c>
      <c r="O12" s="114">
        <v>0</v>
      </c>
      <c r="P12" s="114">
        <v>1194</v>
      </c>
      <c r="Q12" s="114"/>
      <c r="R12" s="125"/>
      <c r="S12" s="111" t="s">
        <v>164</v>
      </c>
      <c r="T12" s="111"/>
    </row>
    <row r="13" spans="1:20" ht="35.25" customHeight="1">
      <c r="A13" s="94" t="s">
        <v>165</v>
      </c>
      <c r="B13" s="130" t="s">
        <v>166</v>
      </c>
      <c r="C13" s="88"/>
      <c r="D13" s="88"/>
      <c r="E13" s="95"/>
      <c r="F13" s="96"/>
      <c r="G13" s="96"/>
      <c r="H13" s="96"/>
      <c r="I13" s="96"/>
      <c r="J13" s="97">
        <f>J14</f>
        <v>24841</v>
      </c>
      <c r="K13" s="97">
        <f t="shared" ref="K13:P15" si="2">K14</f>
        <v>23534</v>
      </c>
      <c r="L13" s="97">
        <f t="shared" si="2"/>
        <v>24841</v>
      </c>
      <c r="M13" s="97">
        <f t="shared" si="2"/>
        <v>23534</v>
      </c>
      <c r="N13" s="97">
        <f t="shared" si="2"/>
        <v>21342</v>
      </c>
      <c r="O13" s="97">
        <f t="shared" si="2"/>
        <v>21342</v>
      </c>
      <c r="P13" s="98">
        <f>P14</f>
        <v>2192</v>
      </c>
      <c r="Q13" s="98"/>
      <c r="R13" s="123"/>
      <c r="S13" s="99"/>
      <c r="T13" s="99"/>
    </row>
    <row r="14" spans="1:20" ht="53.1" customHeight="1">
      <c r="A14" s="94" t="s">
        <v>6</v>
      </c>
      <c r="B14" s="131" t="s">
        <v>167</v>
      </c>
      <c r="C14" s="88"/>
      <c r="D14" s="88"/>
      <c r="E14" s="95"/>
      <c r="F14" s="96"/>
      <c r="G14" s="96"/>
      <c r="H14" s="96"/>
      <c r="I14" s="96"/>
      <c r="J14" s="97">
        <f>J15</f>
        <v>24841</v>
      </c>
      <c r="K14" s="97">
        <f t="shared" si="2"/>
        <v>23534</v>
      </c>
      <c r="L14" s="97">
        <f t="shared" si="2"/>
        <v>24841</v>
      </c>
      <c r="M14" s="97">
        <f t="shared" si="2"/>
        <v>23534</v>
      </c>
      <c r="N14" s="97">
        <f t="shared" si="2"/>
        <v>21342</v>
      </c>
      <c r="O14" s="97">
        <f t="shared" si="2"/>
        <v>21342</v>
      </c>
      <c r="P14" s="98">
        <f t="shared" si="2"/>
        <v>2192</v>
      </c>
      <c r="Q14" s="98"/>
      <c r="R14" s="123"/>
      <c r="S14" s="99"/>
      <c r="T14" s="99"/>
    </row>
    <row r="15" spans="1:20" ht="53.1" customHeight="1">
      <c r="A15" s="115" t="s">
        <v>168</v>
      </c>
      <c r="B15" s="132" t="s">
        <v>169</v>
      </c>
      <c r="C15" s="88"/>
      <c r="D15" s="88"/>
      <c r="E15" s="95"/>
      <c r="F15" s="96"/>
      <c r="G15" s="96"/>
      <c r="H15" s="96"/>
      <c r="I15" s="96"/>
      <c r="J15" s="97">
        <f>J16</f>
        <v>24841</v>
      </c>
      <c r="K15" s="97">
        <f t="shared" si="2"/>
        <v>23534</v>
      </c>
      <c r="L15" s="97">
        <f t="shared" si="2"/>
        <v>24841</v>
      </c>
      <c r="M15" s="97">
        <f t="shared" si="2"/>
        <v>23534</v>
      </c>
      <c r="N15" s="97">
        <f t="shared" si="2"/>
        <v>21342</v>
      </c>
      <c r="O15" s="97">
        <f t="shared" si="2"/>
        <v>21342</v>
      </c>
      <c r="P15" s="97">
        <f t="shared" si="2"/>
        <v>2192</v>
      </c>
      <c r="Q15" s="98"/>
      <c r="R15" s="123"/>
      <c r="S15" s="99"/>
      <c r="T15" s="99"/>
    </row>
    <row r="16" spans="1:20" ht="21" customHeight="1">
      <c r="A16" s="100"/>
      <c r="B16" s="128" t="s">
        <v>170</v>
      </c>
      <c r="C16" s="101"/>
      <c r="D16" s="101"/>
      <c r="E16" s="102"/>
      <c r="F16" s="102"/>
      <c r="G16" s="103"/>
      <c r="H16" s="103"/>
      <c r="I16" s="104"/>
      <c r="J16" s="105">
        <f>SUM(J17)</f>
        <v>24841</v>
      </c>
      <c r="K16" s="105">
        <f t="shared" ref="K16:P16" si="3">SUM(K17)</f>
        <v>23534</v>
      </c>
      <c r="L16" s="105">
        <f t="shared" si="3"/>
        <v>24841</v>
      </c>
      <c r="M16" s="105">
        <f t="shared" si="3"/>
        <v>23534</v>
      </c>
      <c r="N16" s="105">
        <f t="shared" si="3"/>
        <v>21342</v>
      </c>
      <c r="O16" s="105">
        <f t="shared" si="3"/>
        <v>21342</v>
      </c>
      <c r="P16" s="106">
        <f t="shared" si="3"/>
        <v>2192</v>
      </c>
      <c r="Q16" s="106"/>
      <c r="R16" s="124"/>
      <c r="S16" s="107"/>
      <c r="T16" s="107"/>
    </row>
    <row r="17" spans="1:20" ht="102" customHeight="1">
      <c r="A17" s="100"/>
      <c r="B17" s="126" t="s">
        <v>171</v>
      </c>
      <c r="C17" s="116" t="s">
        <v>172</v>
      </c>
      <c r="D17" s="110" t="s">
        <v>162</v>
      </c>
      <c r="E17" s="117">
        <v>7971160</v>
      </c>
      <c r="F17" s="118" t="s">
        <v>173</v>
      </c>
      <c r="G17" s="118" t="s">
        <v>174</v>
      </c>
      <c r="H17" s="111" t="s">
        <v>175</v>
      </c>
      <c r="I17" s="118" t="s">
        <v>179</v>
      </c>
      <c r="J17" s="119">
        <v>24841</v>
      </c>
      <c r="K17" s="120">
        <v>23534</v>
      </c>
      <c r="L17" s="113">
        <v>24841</v>
      </c>
      <c r="M17" s="113">
        <v>23534</v>
      </c>
      <c r="N17" s="114">
        <v>21342</v>
      </c>
      <c r="O17" s="114">
        <v>21342</v>
      </c>
      <c r="P17" s="114">
        <v>2192</v>
      </c>
      <c r="Q17" s="114"/>
      <c r="R17" s="125"/>
      <c r="S17" s="121" t="s">
        <v>176</v>
      </c>
      <c r="T17" s="107"/>
    </row>
  </sheetData>
  <mergeCells count="30">
    <mergeCell ref="S1:T1"/>
    <mergeCell ref="O6:O8"/>
    <mergeCell ref="P6:P8"/>
    <mergeCell ref="Q6:R6"/>
    <mergeCell ref="J7:J8"/>
    <mergeCell ref="K7:K8"/>
    <mergeCell ref="Q7:Q8"/>
    <mergeCell ref="R7:R8"/>
    <mergeCell ref="L5:M5"/>
    <mergeCell ref="N5:O5"/>
    <mergeCell ref="P5:R5"/>
    <mergeCell ref="S5:S8"/>
    <mergeCell ref="T5:T8"/>
    <mergeCell ref="A3:T3"/>
    <mergeCell ref="S4:T4"/>
    <mergeCell ref="A5:A8"/>
    <mergeCell ref="G5:G8"/>
    <mergeCell ref="H5:H8"/>
    <mergeCell ref="I5:K5"/>
    <mergeCell ref="A2:T2"/>
    <mergeCell ref="B5:B8"/>
    <mergeCell ref="C5:C8"/>
    <mergeCell ref="D5:D8"/>
    <mergeCell ref="E5:E8"/>
    <mergeCell ref="F5:F8"/>
    <mergeCell ref="I6:I8"/>
    <mergeCell ref="J6:K6"/>
    <mergeCell ref="L6:L8"/>
    <mergeCell ref="M6:M8"/>
    <mergeCell ref="N6:N8"/>
  </mergeCells>
  <conditionalFormatting sqref="I17">
    <cfRule type="duplicateValues" dxfId="2" priority="1"/>
  </conditionalFormatting>
  <conditionalFormatting sqref="I16">
    <cfRule type="duplicateValues" dxfId="1" priority="2"/>
  </conditionalFormatting>
  <conditionalFormatting sqref="I10:I15">
    <cfRule type="duplicateValues" dxfId="0" priority="3"/>
  </conditionalFormatting>
  <printOptions horizontalCentered="1"/>
  <pageMargins left="0.39370078740157483" right="0.39370078740157483" top="0.74803149606299213" bottom="0.55118110236220474" header="0.31496062992125984" footer="0.31496062992125984"/>
  <pageSetup paperSize="9" scale="68"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PBT6</vt:lpstr>
      <vt:lpstr>Điều chỉnh</vt:lpstr>
      <vt:lpstr>NSTW MTQG</vt:lpstr>
      <vt:lpstr>'Điều chỉnh'!Print_Area</vt:lpstr>
      <vt:lpstr>'NSTW MTQG'!Print_Area</vt:lpstr>
      <vt:lpstr>'PBT6'!Print_Area</vt:lpstr>
      <vt:lpstr>'Điều chỉnh'!Print_Titles</vt:lpstr>
      <vt:lpstr>'PBT6'!Print_Titles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c:creator>
  <cp:lastModifiedBy>Chuyen vien</cp:lastModifiedBy>
  <cp:lastPrinted>2025-06-19T06:40:24Z</cp:lastPrinted>
  <dcterms:created xsi:type="dcterms:W3CDTF">2025-06-01T02:13:56Z</dcterms:created>
  <dcterms:modified xsi:type="dcterms:W3CDTF">2025-06-19T06:43:24Z</dcterms:modified>
</cp:coreProperties>
</file>